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26" windowWidth="12120" windowHeight="8700" tabRatio="728" activeTab="0"/>
  </bookViews>
  <sheets>
    <sheet name="2016 Financial Report - June" sheetId="1" r:id="rId1"/>
  </sheets>
  <definedNames>
    <definedName name="_xlnm.Print_Area" localSheetId="0">'2016 Financial Report - June'!$A$1:$R$83</definedName>
  </definedNames>
  <calcPr fullCalcOnLoad="1"/>
</workbook>
</file>

<file path=xl/sharedStrings.xml><?xml version="1.0" encoding="utf-8"?>
<sst xmlns="http://schemas.openxmlformats.org/spreadsheetml/2006/main" count="85" uniqueCount="83">
  <si>
    <t>TOTAL GROSS EXPENSES</t>
  </si>
  <si>
    <t>TELEPHONE EXPENSE</t>
  </si>
  <si>
    <t>MISCELLANEOUS EXPENSE</t>
  </si>
  <si>
    <t>INCOME</t>
  </si>
  <si>
    <t>LATE FEE INCOME</t>
  </si>
  <si>
    <t>LEGAL SERVICES FEE EXPENSE</t>
  </si>
  <si>
    <t>POSTAGE AND DELIVERY SERVICE EXPENSE</t>
  </si>
  <si>
    <t>EXTERIOR LANDSCAPING EXPENSES:</t>
  </si>
  <si>
    <t>RUBBISH REMOVAL EXPENSE</t>
  </si>
  <si>
    <t>SHOVELING</t>
  </si>
  <si>
    <t>COMMON ELECTRIC EXPENSE</t>
  </si>
  <si>
    <t>MISC. UTILITIES EXPENSE</t>
  </si>
  <si>
    <t>ADMINISTRATIVE EXPENSES:</t>
  </si>
  <si>
    <t>MAINTENANCE EXPENSES:</t>
  </si>
  <si>
    <t>SNOW PLOWING EXPENSES:</t>
  </si>
  <si>
    <t>CURRENT MONTHS BALANCE</t>
  </si>
  <si>
    <t>PRIOR MONTHS BALANCE</t>
  </si>
  <si>
    <t>BEGINNING BALANCE</t>
  </si>
  <si>
    <t>ENDING BALANCE</t>
  </si>
  <si>
    <t>NET ASSETS AT END OF MONTH</t>
  </si>
  <si>
    <t>OPERATING EXPENSES</t>
  </si>
  <si>
    <t>THORNHILL CONDOMINIUM ASSOCIATION</t>
  </si>
  <si>
    <t>TOTAL GROSS INCOME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</si>
  <si>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</si>
  <si>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</si>
  <si>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</si>
  <si>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</si>
  <si>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</si>
  <si>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</si>
  <si>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</si>
  <si>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</si>
  <si>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</si>
  <si>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</si>
  <si>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</si>
  <si>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</si>
  <si>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FERTILIZING AND PESTICIDE EXPENSE</t>
  </si>
  <si>
    <t>MULCHING AND WEEDING EXPENSE</t>
  </si>
  <si>
    <t>PEST MAINTENANCE EXPENSE</t>
  </si>
  <si>
    <t>CHIMNEY CLEAN EXPENSE</t>
  </si>
  <si>
    <t>BUILDING SIDING EXPENSE</t>
  </si>
  <si>
    <t>ELECTRICAL REPAIR AND SUPPLY EXPENSE</t>
  </si>
  <si>
    <t>MANAGEMENT FEE EXPENSE</t>
  </si>
  <si>
    <t>REVENUE AND OPERATING EXPENSE ACTUALS</t>
  </si>
  <si>
    <t xml:space="preserve">Notes - </t>
  </si>
  <si>
    <t>SEASONAL CLEAN-UP EXPENSE</t>
  </si>
  <si>
    <t>SAVINGS/CAPITAL RESERVE ACCOUNT (OPTIMA BANK)</t>
  </si>
  <si>
    <t>BANK FEES</t>
  </si>
  <si>
    <t>CONDOMINIUM INCOME</t>
  </si>
  <si>
    <t>BANK INTEREST INCOME*</t>
  </si>
  <si>
    <t>SANDING</t>
  </si>
  <si>
    <t>ACCOUNTING SERVICES EXPENSE</t>
  </si>
  <si>
    <t>DRYER VENT CLEANING EXPENSE</t>
  </si>
  <si>
    <t>OFFICE SUPPLIES EXPENSE</t>
  </si>
  <si>
    <t>PLOWING</t>
  </si>
  <si>
    <t>INTEREST EARNED*</t>
  </si>
  <si>
    <t>WITHDRAWAL</t>
  </si>
  <si>
    <t>LAWN MAINTENANCE</t>
  </si>
  <si>
    <t>PAINT AND PAINT SUPPLY/EQUIP EXPENSE</t>
  </si>
  <si>
    <t>BANK SERVICE FEE EXPENSE</t>
  </si>
  <si>
    <t>DEPOSIT***</t>
  </si>
  <si>
    <t>CAPITAL RESERVE ACCOUNT PAYMENT EXPENSE***</t>
  </si>
  <si>
    <t>RUBBISH REIMBURSEMENT INCOME**</t>
  </si>
  <si>
    <t>ASSESSMENT INCOME</t>
  </si>
  <si>
    <t>2016 Actuals</t>
  </si>
  <si>
    <t>2016 Budget</t>
  </si>
  <si>
    <t>INSURANCE EXPENSE</t>
  </si>
  <si>
    <t>ROOF REPAIR EXPENSE</t>
  </si>
  <si>
    <t>2016 Actual</t>
  </si>
  <si>
    <t>CARPENTRY AND CARP. SUPPLY EXPENSE</t>
  </si>
  <si>
    <t>MISC ADMIN EXPENSE</t>
  </si>
  <si>
    <t>TREE AND SHRUB MAINTENANCE EXPENSE</t>
  </si>
  <si>
    <t>DRIVEWAY/PAVEMENT EXPENSE</t>
  </si>
  <si>
    <t>ASSESSMENT  TRANSFER  EXPENSE***</t>
  </si>
  <si>
    <t>JUNE 2016</t>
  </si>
  <si>
    <t>* - Bank Interest for the month of June 2016 for Operating and Reserve account</t>
  </si>
  <si>
    <t>** - Rubbish reimbursement for June 2016</t>
  </si>
  <si>
    <t xml:space="preserve">*** - Monthly transfer for June 2016 to reserves ($1,855) plus $6,184.44 from special assessment for June 2016 </t>
  </si>
  <si>
    <t>CONTINGENCY EXPENSE</t>
  </si>
  <si>
    <t>GENERAL MAINTENANCE EXPENSE</t>
  </si>
  <si>
    <t>WATER TEST AND MAINTENANCE EXPENSE****</t>
  </si>
  <si>
    <t>**** - Annual CCR Community Well Reports were printed and mailed out to every resident</t>
  </si>
  <si>
    <t>SEPTIC MAINTENANCE EXPENSE*****</t>
  </si>
  <si>
    <t>***** - Annual Cleaning and inspection of tank filters and dosing tanks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</si>
</sst>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409]dddd\,\ mmmm\ dd\,\ yyyy"/>
    <numFmt numFmtId="166" formatCode="[$-409]mmm\-yy;@"/>
    <numFmt numFmtId="167" formatCode="[$-409]mmmm\-yy;@"/>
    <numFmt numFmtId="168" formatCode="mmm\-yyyy"/>
    <numFmt numFmtId="169" formatCode="&quot;$&quot;#,##0"/>
    <numFmt numFmtId="170" formatCode="0.0%"/>
    <numFmt numFmtId="171" formatCode="&quot;$&quot;#,##0.00"/>
    <numFmt numFmtId="172" formatCode="[$-409]mmmm\ d\,\ yyyy;@"/>
    <numFmt numFmtId="173" formatCode="[$-409]mmmmm\-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6"/>
      <name val="Times New Roman"/>
      <family val="1"/>
    </font>
    <font>
      <b/>
      <sz val="10"/>
      <name val="Arial"/>
      <family val="2"/>
    </font>
    <font>
      <u val="single"/>
      <sz val="16"/>
      <name val="Times New Roman"/>
      <family val="1"/>
    </font>
    <font>
      <b/>
      <u val="single"/>
      <sz val="12"/>
      <name val="Times New Roman"/>
      <family val="1"/>
    </font>
    <font>
      <sz val="16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4" fontId="3" fillId="0" borderId="0" xfId="44" applyFont="1" applyAlignment="1">
      <alignment horizontal="center"/>
    </xf>
    <xf numFmtId="44" fontId="3" fillId="0" borderId="0" xfId="44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44" applyFont="1" applyBorder="1" applyAlignment="1">
      <alignment horizontal="center"/>
    </xf>
    <xf numFmtId="164" fontId="7" fillId="0" borderId="11" xfId="44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6" fontId="7" fillId="0" borderId="11" xfId="44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1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 quotePrefix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9" fontId="13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39" fontId="7" fillId="0" borderId="0" xfId="0" applyNumberFormat="1" applyFont="1" applyAlignment="1" quotePrefix="1">
      <alignment/>
    </xf>
    <xf numFmtId="39" fontId="14" fillId="0" borderId="0" xfId="0" applyNumberFormat="1" applyFont="1" applyBorder="1" applyAlignment="1" applyProtection="1">
      <alignment/>
      <protection/>
    </xf>
    <xf numFmtId="167" fontId="15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1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166" fontId="7" fillId="0" borderId="13" xfId="44" applyNumberFormat="1" applyFont="1" applyBorder="1" applyAlignment="1">
      <alignment horizontal="center"/>
    </xf>
    <xf numFmtId="166" fontId="7" fillId="0" borderId="14" xfId="44" applyNumberFormat="1" applyFont="1" applyBorder="1" applyAlignment="1">
      <alignment horizontal="center"/>
    </xf>
    <xf numFmtId="39" fontId="17" fillId="0" borderId="0" xfId="0" applyNumberFormat="1" applyFont="1" applyBorder="1" applyAlignment="1" applyProtection="1">
      <alignment/>
      <protection/>
    </xf>
    <xf numFmtId="39" fontId="4" fillId="0" borderId="15" xfId="0" applyNumberFormat="1" applyFont="1" applyBorder="1" applyAlignment="1" applyProtection="1">
      <alignment horizontal="center"/>
      <protection/>
    </xf>
    <xf numFmtId="39" fontId="5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44" fontId="3" fillId="0" borderId="17" xfId="44" applyFont="1" applyBorder="1" applyAlignment="1">
      <alignment horizontal="center"/>
    </xf>
    <xf numFmtId="17" fontId="16" fillId="32" borderId="18" xfId="0" applyNumberFormat="1" applyFont="1" applyFill="1" applyBorder="1" applyAlignment="1">
      <alignment horizontal="center"/>
    </xf>
    <xf numFmtId="17" fontId="16" fillId="32" borderId="19" xfId="0" applyNumberFormat="1" applyFont="1" applyFill="1" applyBorder="1" applyAlignment="1">
      <alignment horizontal="center"/>
    </xf>
    <xf numFmtId="17" fontId="16" fillId="32" borderId="20" xfId="0" applyNumberFormat="1" applyFont="1" applyFill="1" applyBorder="1" applyAlignment="1">
      <alignment horizontal="center"/>
    </xf>
    <xf numFmtId="39" fontId="4" fillId="0" borderId="21" xfId="0" applyNumberFormat="1" applyFont="1" applyBorder="1" applyAlignment="1" applyProtection="1">
      <alignment horizontal="center"/>
      <protection/>
    </xf>
    <xf numFmtId="39" fontId="5" fillId="0" borderId="22" xfId="0" applyNumberFormat="1" applyFont="1" applyBorder="1" applyAlignment="1" applyProtection="1">
      <alignment horizontal="right"/>
      <protection/>
    </xf>
    <xf numFmtId="39" fontId="10" fillId="0" borderId="0" xfId="0" applyNumberFormat="1" applyFont="1" applyAlignment="1">
      <alignment horizontal="left"/>
    </xf>
    <xf numFmtId="39" fontId="5" fillId="0" borderId="23" xfId="0" applyNumberFormat="1" applyFont="1" applyBorder="1" applyAlignment="1" applyProtection="1">
      <alignment horizontal="right"/>
      <protection/>
    </xf>
    <xf numFmtId="39" fontId="5" fillId="0" borderId="24" xfId="0" applyNumberFormat="1" applyFont="1" applyBorder="1" applyAlignment="1" applyProtection="1">
      <alignment horizontal="right"/>
      <protection/>
    </xf>
    <xf numFmtId="39" fontId="4" fillId="0" borderId="24" xfId="0" applyNumberFormat="1" applyFont="1" applyBorder="1" applyAlignment="1" applyProtection="1">
      <alignment horizontal="right"/>
      <protection/>
    </xf>
    <xf numFmtId="39" fontId="5" fillId="0" borderId="25" xfId="0" applyNumberFormat="1" applyFont="1" applyBorder="1" applyAlignment="1" applyProtection="1">
      <alignment horizontal="right"/>
      <protection/>
    </xf>
    <xf numFmtId="39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39" fontId="5" fillId="0" borderId="27" xfId="0" applyNumberFormat="1" applyFont="1" applyBorder="1" applyAlignment="1" applyProtection="1">
      <alignment horizontal="right"/>
      <protection/>
    </xf>
    <xf numFmtId="39" fontId="5" fillId="0" borderId="28" xfId="0" applyNumberFormat="1" applyFont="1" applyBorder="1" applyAlignment="1" applyProtection="1">
      <alignment horizontal="right"/>
      <protection/>
    </xf>
    <xf numFmtId="39" fontId="5" fillId="0" borderId="29" xfId="0" applyNumberFormat="1" applyFont="1" applyBorder="1" applyAlignment="1" applyProtection="1">
      <alignment horizontal="right"/>
      <protection/>
    </xf>
    <xf numFmtId="39" fontId="5" fillId="0" borderId="22" xfId="0" applyNumberFormat="1" applyFont="1" applyBorder="1" applyAlignment="1" applyProtection="1">
      <alignment horizontal="center"/>
      <protection/>
    </xf>
    <xf numFmtId="39" fontId="4" fillId="0" borderId="30" xfId="0" applyNumberFormat="1" applyFont="1" applyBorder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39" fontId="5" fillId="0" borderId="31" xfId="0" applyNumberFormat="1" applyFont="1" applyBorder="1" applyAlignment="1" applyProtection="1">
      <alignment horizontal="right"/>
      <protection/>
    </xf>
    <xf numFmtId="171" fontId="3" fillId="0" borderId="0" xfId="0" applyNumberFormat="1" applyFont="1" applyAlignment="1">
      <alignment horizontal="center"/>
    </xf>
    <xf numFmtId="171" fontId="4" fillId="33" borderId="21" xfId="0" applyNumberFormat="1" applyFont="1" applyFill="1" applyBorder="1" applyAlignment="1" applyProtection="1">
      <alignment horizontal="center"/>
      <protection/>
    </xf>
    <xf numFmtId="171" fontId="2" fillId="0" borderId="0" xfId="0" applyNumberFormat="1" applyFont="1" applyBorder="1" applyAlignment="1">
      <alignment/>
    </xf>
    <xf numFmtId="39" fontId="4" fillId="33" borderId="21" xfId="0" applyNumberFormat="1" applyFont="1" applyFill="1" applyBorder="1" applyAlignment="1" applyProtection="1">
      <alignment horizontal="center"/>
      <protection/>
    </xf>
    <xf numFmtId="171" fontId="5" fillId="33" borderId="32" xfId="0" applyNumberFormat="1" applyFont="1" applyFill="1" applyBorder="1" applyAlignment="1" applyProtection="1">
      <alignment horizontal="center"/>
      <protection/>
    </xf>
    <xf numFmtId="171" fontId="5" fillId="33" borderId="26" xfId="0" applyNumberFormat="1" applyFont="1" applyFill="1" applyBorder="1" applyAlignment="1" applyProtection="1">
      <alignment horizontal="center"/>
      <protection/>
    </xf>
    <xf numFmtId="171" fontId="5" fillId="33" borderId="33" xfId="0" applyNumberFormat="1" applyFont="1" applyFill="1" applyBorder="1" applyAlignment="1" applyProtection="1">
      <alignment horizontal="center"/>
      <protection/>
    </xf>
    <xf numFmtId="39" fontId="5" fillId="0" borderId="29" xfId="0" applyNumberFormat="1" applyFont="1" applyBorder="1" applyAlignment="1" applyProtection="1">
      <alignment horizontal="center"/>
      <protection/>
    </xf>
    <xf numFmtId="8" fontId="5" fillId="0" borderId="24" xfId="0" applyNumberFormat="1" applyFont="1" applyBorder="1" applyAlignment="1" applyProtection="1">
      <alignment horizontal="center"/>
      <protection/>
    </xf>
    <xf numFmtId="8" fontId="5" fillId="0" borderId="23" xfId="0" applyNumberFormat="1" applyFont="1" applyBorder="1" applyAlignment="1" applyProtection="1">
      <alignment horizontal="center"/>
      <protection/>
    </xf>
    <xf numFmtId="8" fontId="5" fillId="0" borderId="25" xfId="0" applyNumberFormat="1" applyFont="1" applyBorder="1" applyAlignment="1" applyProtection="1">
      <alignment horizontal="center"/>
      <protection/>
    </xf>
    <xf numFmtId="8" fontId="5" fillId="33" borderId="33" xfId="0" applyNumberFormat="1" applyFont="1" applyFill="1" applyBorder="1" applyAlignment="1" applyProtection="1">
      <alignment horizontal="center"/>
      <protection/>
    </xf>
    <xf numFmtId="8" fontId="5" fillId="0" borderId="30" xfId="0" applyNumberFormat="1" applyFont="1" applyBorder="1" applyAlignment="1" applyProtection="1">
      <alignment horizontal="center"/>
      <protection/>
    </xf>
    <xf numFmtId="8" fontId="7" fillId="0" borderId="15" xfId="44" applyNumberFormat="1" applyFont="1" applyBorder="1" applyAlignment="1">
      <alignment horizontal="center"/>
    </xf>
    <xf numFmtId="8" fontId="5" fillId="0" borderId="21" xfId="0" applyNumberFormat="1" applyFont="1" applyBorder="1" applyAlignment="1" applyProtection="1">
      <alignment horizontal="center"/>
      <protection/>
    </xf>
    <xf numFmtId="8" fontId="5" fillId="0" borderId="15" xfId="0" applyNumberFormat="1" applyFont="1" applyBorder="1" applyAlignment="1" applyProtection="1">
      <alignment horizontal="center"/>
      <protection/>
    </xf>
    <xf numFmtId="8" fontId="5" fillId="0" borderId="0" xfId="0" applyNumberFormat="1" applyFont="1" applyFill="1" applyBorder="1" applyAlignment="1" applyProtection="1">
      <alignment horizontal="center"/>
      <protection/>
    </xf>
    <xf numFmtId="8" fontId="5" fillId="33" borderId="21" xfId="0" applyNumberFormat="1" applyFont="1" applyFill="1" applyBorder="1" applyAlignment="1" applyProtection="1">
      <alignment horizontal="center"/>
      <protection/>
    </xf>
    <xf numFmtId="8" fontId="7" fillId="0" borderId="26" xfId="44" applyNumberFormat="1" applyFont="1" applyBorder="1" applyAlignment="1">
      <alignment horizontal="center"/>
    </xf>
    <xf numFmtId="8" fontId="3" fillId="0" borderId="23" xfId="44" applyNumberFormat="1" applyFont="1" applyBorder="1" applyAlignment="1">
      <alignment horizontal="center"/>
    </xf>
    <xf numFmtId="8" fontId="9" fillId="0" borderId="0" xfId="0" applyNumberFormat="1" applyFont="1" applyAlignment="1">
      <alignment/>
    </xf>
    <xf numFmtId="8" fontId="3" fillId="0" borderId="30" xfId="44" applyNumberFormat="1" applyFont="1" applyBorder="1" applyAlignment="1">
      <alignment horizontal="center"/>
    </xf>
    <xf numFmtId="8" fontId="5" fillId="0" borderId="18" xfId="0" applyNumberFormat="1" applyFont="1" applyBorder="1" applyAlignment="1" applyProtection="1">
      <alignment horizontal="center"/>
      <protection/>
    </xf>
    <xf numFmtId="8" fontId="5" fillId="0" borderId="19" xfId="0" applyNumberFormat="1" applyFont="1" applyBorder="1" applyAlignment="1" applyProtection="1">
      <alignment horizontal="center"/>
      <protection/>
    </xf>
    <xf numFmtId="8" fontId="5" fillId="0" borderId="20" xfId="0" applyNumberFormat="1" applyFont="1" applyBorder="1" applyAlignment="1" applyProtection="1">
      <alignment horizontal="center"/>
      <protection/>
    </xf>
    <xf numFmtId="8" fontId="3" fillId="0" borderId="0" xfId="0" applyNumberFormat="1" applyFont="1" applyBorder="1" applyAlignment="1">
      <alignment horizontal="center"/>
    </xf>
    <xf numFmtId="8" fontId="5" fillId="0" borderId="13" xfId="0" applyNumberFormat="1" applyFont="1" applyBorder="1" applyAlignment="1" applyProtection="1">
      <alignment horizontal="center"/>
      <protection/>
    </xf>
    <xf numFmtId="8" fontId="5" fillId="0" borderId="11" xfId="0" applyNumberFormat="1" applyFont="1" applyBorder="1" applyAlignment="1" applyProtection="1">
      <alignment horizontal="center"/>
      <protection/>
    </xf>
    <xf numFmtId="8" fontId="5" fillId="0" borderId="14" xfId="0" applyNumberFormat="1" applyFont="1" applyBorder="1" applyAlignment="1" applyProtection="1">
      <alignment horizontal="center"/>
      <protection/>
    </xf>
    <xf numFmtId="8" fontId="3" fillId="0" borderId="0" xfId="0" applyNumberFormat="1" applyFont="1" applyFill="1" applyBorder="1" applyAlignment="1">
      <alignment horizontal="center"/>
    </xf>
    <xf numFmtId="8" fontId="3" fillId="0" borderId="10" xfId="44" applyNumberFormat="1" applyFont="1" applyBorder="1" applyAlignment="1">
      <alignment horizontal="center"/>
    </xf>
    <xf numFmtId="8" fontId="3" fillId="0" borderId="17" xfId="44" applyNumberFormat="1" applyFont="1" applyBorder="1" applyAlignment="1">
      <alignment horizontal="center"/>
    </xf>
    <xf numFmtId="8" fontId="3" fillId="0" borderId="0" xfId="0" applyNumberFormat="1" applyFont="1" applyAlignment="1">
      <alignment/>
    </xf>
    <xf numFmtId="8" fontId="3" fillId="0" borderId="12" xfId="44" applyNumberFormat="1" applyFont="1" applyBorder="1" applyAlignment="1">
      <alignment horizontal="center"/>
    </xf>
    <xf numFmtId="8" fontId="3" fillId="0" borderId="34" xfId="44" applyNumberFormat="1" applyFont="1" applyBorder="1" applyAlignment="1">
      <alignment horizontal="center"/>
    </xf>
    <xf numFmtId="8" fontId="3" fillId="0" borderId="35" xfId="44" applyNumberFormat="1" applyFont="1" applyBorder="1" applyAlignment="1">
      <alignment horizontal="center"/>
    </xf>
    <xf numFmtId="8" fontId="3" fillId="0" borderId="36" xfId="44" applyNumberFormat="1" applyFont="1" applyBorder="1" applyAlignment="1">
      <alignment horizontal="center"/>
    </xf>
    <xf numFmtId="8" fontId="3" fillId="0" borderId="37" xfId="44" applyNumberFormat="1" applyFont="1" applyBorder="1" applyAlignment="1">
      <alignment horizontal="center"/>
    </xf>
    <xf numFmtId="8" fontId="3" fillId="0" borderId="38" xfId="44" applyNumberFormat="1" applyFont="1" applyBorder="1" applyAlignment="1">
      <alignment horizontal="center"/>
    </xf>
    <xf numFmtId="8" fontId="3" fillId="0" borderId="39" xfId="44" applyNumberFormat="1" applyFont="1" applyBorder="1" applyAlignment="1">
      <alignment horizontal="center"/>
    </xf>
    <xf numFmtId="8" fontId="3" fillId="0" borderId="40" xfId="44" applyNumberFormat="1" applyFont="1" applyBorder="1" applyAlignment="1">
      <alignment horizontal="center"/>
    </xf>
    <xf numFmtId="8" fontId="7" fillId="0" borderId="18" xfId="44" applyNumberFormat="1" applyFont="1" applyBorder="1" applyAlignment="1">
      <alignment horizontal="center"/>
    </xf>
    <xf numFmtId="8" fontId="5" fillId="0" borderId="34" xfId="0" applyNumberFormat="1" applyFont="1" applyBorder="1" applyAlignment="1" applyProtection="1">
      <alignment horizontal="center"/>
      <protection/>
    </xf>
    <xf numFmtId="8" fontId="5" fillId="0" borderId="41" xfId="0" applyNumberFormat="1" applyFont="1" applyBorder="1" applyAlignment="1" applyProtection="1">
      <alignment horizontal="center"/>
      <protection/>
    </xf>
    <xf numFmtId="8" fontId="5" fillId="0" borderId="42" xfId="0" applyNumberFormat="1" applyFont="1" applyBorder="1" applyAlignment="1" applyProtection="1">
      <alignment horizontal="center"/>
      <protection/>
    </xf>
    <xf numFmtId="8" fontId="3" fillId="0" borderId="0" xfId="0" applyNumberFormat="1" applyFont="1" applyAlignment="1">
      <alignment horizontal="center"/>
    </xf>
    <xf numFmtId="8" fontId="5" fillId="0" borderId="37" xfId="0" applyNumberFormat="1" applyFont="1" applyBorder="1" applyAlignment="1" applyProtection="1">
      <alignment horizontal="center"/>
      <protection/>
    </xf>
    <xf numFmtId="8" fontId="5" fillId="0" borderId="35" xfId="0" applyNumberFormat="1" applyFont="1" applyBorder="1" applyAlignment="1" applyProtection="1">
      <alignment horizontal="center"/>
      <protection/>
    </xf>
    <xf numFmtId="8" fontId="5" fillId="0" borderId="36" xfId="0" applyNumberFormat="1" applyFont="1" applyBorder="1" applyAlignment="1" applyProtection="1">
      <alignment horizontal="center"/>
      <protection/>
    </xf>
    <xf numFmtId="8" fontId="7" fillId="0" borderId="0" xfId="0" applyNumberFormat="1" applyFont="1" applyAlignment="1">
      <alignment horizontal="center"/>
    </xf>
    <xf numFmtId="8" fontId="5" fillId="0" borderId="43" xfId="0" applyNumberFormat="1" applyFont="1" applyBorder="1" applyAlignment="1" applyProtection="1">
      <alignment horizontal="center"/>
      <protection/>
    </xf>
    <xf numFmtId="8" fontId="5" fillId="0" borderId="44" xfId="0" applyNumberFormat="1" applyFont="1" applyBorder="1" applyAlignment="1" applyProtection="1">
      <alignment horizontal="center"/>
      <protection/>
    </xf>
    <xf numFmtId="8" fontId="5" fillId="0" borderId="45" xfId="0" applyNumberFormat="1" applyFont="1" applyBorder="1" applyAlignment="1" applyProtection="1">
      <alignment horizontal="center"/>
      <protection/>
    </xf>
    <xf numFmtId="8" fontId="5" fillId="33" borderId="32" xfId="0" applyNumberFormat="1" applyFont="1" applyFill="1" applyBorder="1" applyAlignment="1" applyProtection="1">
      <alignment horizontal="center"/>
      <protection/>
    </xf>
    <xf numFmtId="8" fontId="5" fillId="33" borderId="26" xfId="0" applyNumberFormat="1" applyFont="1" applyFill="1" applyBorder="1" applyAlignment="1" applyProtection="1">
      <alignment horizontal="center"/>
      <protection/>
    </xf>
    <xf numFmtId="8" fontId="5" fillId="0" borderId="46" xfId="0" applyNumberFormat="1" applyFont="1" applyBorder="1" applyAlignment="1" applyProtection="1">
      <alignment horizontal="center"/>
      <protection/>
    </xf>
    <xf numFmtId="8" fontId="5" fillId="0" borderId="38" xfId="0" applyNumberFormat="1" applyFont="1" applyBorder="1" applyAlignment="1" applyProtection="1">
      <alignment horizontal="center"/>
      <protection/>
    </xf>
    <xf numFmtId="8" fontId="5" fillId="0" borderId="39" xfId="0" applyNumberFormat="1" applyFont="1" applyBorder="1" applyAlignment="1" applyProtection="1">
      <alignment horizontal="center"/>
      <protection/>
    </xf>
    <xf numFmtId="8" fontId="5" fillId="0" borderId="40" xfId="0" applyNumberFormat="1" applyFont="1" applyBorder="1" applyAlignment="1" applyProtection="1">
      <alignment horizontal="center"/>
      <protection/>
    </xf>
    <xf numFmtId="8" fontId="7" fillId="0" borderId="19" xfId="44" applyNumberFormat="1" applyFont="1" applyBorder="1" applyAlignment="1">
      <alignment horizontal="center"/>
    </xf>
    <xf numFmtId="8" fontId="7" fillId="0" borderId="20" xfId="44" applyNumberFormat="1" applyFont="1" applyBorder="1" applyAlignment="1">
      <alignment horizontal="center"/>
    </xf>
    <xf numFmtId="8" fontId="7" fillId="0" borderId="0" xfId="44" applyNumberFormat="1" applyFont="1" applyBorder="1" applyAlignment="1">
      <alignment horizontal="center"/>
    </xf>
    <xf numFmtId="8" fontId="5" fillId="33" borderId="47" xfId="0" applyNumberFormat="1" applyFont="1" applyFill="1" applyBorder="1" applyAlignment="1" applyProtection="1">
      <alignment horizontal="center"/>
      <protection/>
    </xf>
    <xf numFmtId="8" fontId="5" fillId="33" borderId="48" xfId="0" applyNumberFormat="1" applyFont="1" applyFill="1" applyBorder="1" applyAlignment="1" applyProtection="1">
      <alignment horizontal="center"/>
      <protection/>
    </xf>
    <xf numFmtId="8" fontId="5" fillId="33" borderId="49" xfId="0" applyNumberFormat="1" applyFont="1" applyFill="1" applyBorder="1" applyAlignment="1" applyProtection="1">
      <alignment horizontal="center"/>
      <protection/>
    </xf>
    <xf numFmtId="8" fontId="5" fillId="33" borderId="50" xfId="0" applyNumberFormat="1" applyFont="1" applyFill="1" applyBorder="1" applyAlignment="1" applyProtection="1">
      <alignment horizontal="center"/>
      <protection/>
    </xf>
    <xf numFmtId="167" fontId="16" fillId="32" borderId="18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167" fontId="22" fillId="33" borderId="46" xfId="0" applyNumberFormat="1" applyFont="1" applyFill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8" fontId="7" fillId="0" borderId="21" xfId="44" applyNumberFormat="1" applyFont="1" applyBorder="1" applyAlignment="1">
      <alignment horizontal="center"/>
    </xf>
    <xf numFmtId="171" fontId="5" fillId="33" borderId="21" xfId="0" applyNumberFormat="1" applyFont="1" applyFill="1" applyBorder="1" applyAlignment="1" applyProtection="1">
      <alignment horizontal="center"/>
      <protection/>
    </xf>
    <xf numFmtId="8" fontId="7" fillId="0" borderId="46" xfId="44" applyNumberFormat="1" applyFont="1" applyBorder="1" applyAlignment="1">
      <alignment horizontal="center"/>
    </xf>
    <xf numFmtId="0" fontId="3" fillId="0" borderId="51" xfId="0" applyFont="1" applyBorder="1" applyAlignment="1">
      <alignment horizontal="right"/>
    </xf>
    <xf numFmtId="39" fontId="20" fillId="33" borderId="21" xfId="0" applyNumberFormat="1" applyFont="1" applyFill="1" applyBorder="1" applyAlignment="1" applyProtection="1">
      <alignment horizontal="center" wrapText="1"/>
      <protection/>
    </xf>
    <xf numFmtId="8" fontId="5" fillId="0" borderId="0" xfId="0" applyNumberFormat="1" applyFont="1" applyBorder="1" applyAlignment="1" applyProtection="1">
      <alignment horizontal="center"/>
      <protection/>
    </xf>
    <xf numFmtId="8" fontId="5" fillId="0" borderId="52" xfId="0" applyNumberFormat="1" applyFont="1" applyFill="1" applyBorder="1" applyAlignment="1" applyProtection="1">
      <alignment horizontal="center"/>
      <protection/>
    </xf>
    <xf numFmtId="8" fontId="3" fillId="0" borderId="52" xfId="44" applyNumberFormat="1" applyFont="1" applyFill="1" applyBorder="1" applyAlignment="1">
      <alignment horizontal="center"/>
    </xf>
    <xf numFmtId="39" fontId="5" fillId="0" borderId="46" xfId="0" applyNumberFormat="1" applyFont="1" applyBorder="1" applyAlignment="1" applyProtection="1">
      <alignment horizontal="right"/>
      <protection/>
    </xf>
    <xf numFmtId="8" fontId="3" fillId="0" borderId="16" xfId="44" applyNumberFormat="1" applyFont="1" applyBorder="1" applyAlignment="1">
      <alignment horizontal="center"/>
    </xf>
    <xf numFmtId="0" fontId="3" fillId="0" borderId="53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75" zoomScaleNormal="75" workbookViewId="0" topLeftCell="A14">
      <selection activeCell="I14" sqref="I14"/>
    </sheetView>
  </sheetViews>
  <sheetFormatPr defaultColWidth="9.140625" defaultRowHeight="12.75"/>
  <cols>
    <col min="1" max="1" width="3.8515625" style="27" customWidth="1"/>
    <col min="2" max="2" width="57.421875" style="13" customWidth="1"/>
    <col min="3" max="3" width="3.57421875" style="13" customWidth="1"/>
    <col min="4" max="4" width="18.57421875" style="8" customWidth="1"/>
    <col min="5" max="6" width="18.00390625" style="8" customWidth="1"/>
    <col min="7" max="9" width="18.57421875" style="8" customWidth="1"/>
    <col min="10" max="11" width="18.28125" style="8" hidden="1" customWidth="1"/>
    <col min="12" max="12" width="17.140625" style="8" hidden="1" customWidth="1"/>
    <col min="13" max="13" width="18.28125" style="8" hidden="1" customWidth="1"/>
    <col min="14" max="14" width="17.7109375" style="8" hidden="1" customWidth="1"/>
    <col min="15" max="15" width="14.7109375" style="8" hidden="1" customWidth="1"/>
    <col min="16" max="16" width="2.28125" style="8" customWidth="1"/>
    <col min="17" max="17" width="22.00390625" style="8" bestFit="1" customWidth="1"/>
    <col min="18" max="18" width="22.00390625" style="130" bestFit="1" customWidth="1"/>
  </cols>
  <sheetData>
    <row r="1" spans="2:15" ht="20.25">
      <c r="B1" s="44" t="s">
        <v>21</v>
      </c>
      <c r="C1" s="16"/>
      <c r="D1" s="21"/>
      <c r="E1" s="21"/>
      <c r="F1" s="21"/>
      <c r="G1" s="3"/>
      <c r="H1" s="3"/>
      <c r="I1" s="3"/>
      <c r="J1" s="3"/>
      <c r="K1" s="3"/>
      <c r="L1" s="3"/>
      <c r="M1" s="3"/>
      <c r="N1" s="3"/>
      <c r="O1" s="3"/>
    </row>
    <row r="2" spans="2:15" ht="15.75">
      <c r="B2" s="1"/>
      <c r="C2" s="17"/>
      <c r="D2" s="22"/>
      <c r="E2" s="22"/>
      <c r="F2" s="22"/>
      <c r="G2" s="3"/>
      <c r="H2" s="3"/>
      <c r="I2" s="3"/>
      <c r="J2" s="3"/>
      <c r="K2" s="3"/>
      <c r="L2" s="3"/>
      <c r="M2" s="3"/>
      <c r="N2" s="3"/>
      <c r="O2" s="3"/>
    </row>
    <row r="3" spans="2:15" ht="15.75">
      <c r="B3" s="22" t="s">
        <v>21</v>
      </c>
      <c r="C3" s="17"/>
      <c r="D3" s="22"/>
      <c r="E3" s="22"/>
      <c r="F3" s="22"/>
      <c r="G3" s="3"/>
      <c r="H3" s="3"/>
      <c r="I3" s="3"/>
      <c r="J3" s="3"/>
      <c r="K3" s="3"/>
      <c r="L3" s="3"/>
      <c r="M3" s="3"/>
      <c r="N3" s="3"/>
      <c r="O3" s="3"/>
    </row>
    <row r="4" spans="2:15" ht="15.75">
      <c r="B4" s="12" t="s">
        <v>42</v>
      </c>
      <c r="C4" s="3"/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</row>
    <row r="5" spans="2:15" ht="15.75">
      <c r="B5" s="22"/>
      <c r="C5" s="18"/>
      <c r="D5" s="23"/>
      <c r="E5" s="23"/>
      <c r="F5" s="23"/>
      <c r="G5" s="3"/>
      <c r="H5" s="3"/>
      <c r="I5" s="3"/>
      <c r="J5" s="3"/>
      <c r="K5" s="3"/>
      <c r="L5" s="3"/>
      <c r="M5" s="3"/>
      <c r="N5" s="3"/>
      <c r="O5" s="3"/>
    </row>
    <row r="6" spans="2:18" ht="15.75">
      <c r="B6" s="12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  <c r="Q6" s="3"/>
      <c r="R6" s="131"/>
    </row>
    <row r="7" spans="2:18" ht="16.5" thickBot="1">
      <c r="B7" s="3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31"/>
    </row>
    <row r="8" spans="2:18" ht="9.75" customHeight="1" thickBot="1">
      <c r="B8" s="31"/>
      <c r="C8" s="2"/>
      <c r="D8" s="37"/>
      <c r="E8" s="9"/>
      <c r="F8" s="9"/>
      <c r="G8" s="9"/>
      <c r="H8" s="9"/>
      <c r="I8" s="10"/>
      <c r="J8" s="9"/>
      <c r="K8" s="10"/>
      <c r="L8" s="9"/>
      <c r="M8" s="10"/>
      <c r="N8" s="9"/>
      <c r="O8" s="38"/>
      <c r="P8" s="3"/>
      <c r="Q8" s="37"/>
      <c r="R8" s="132"/>
    </row>
    <row r="9" spans="1:18" s="25" customFormat="1" ht="21" thickBot="1">
      <c r="A9" s="28"/>
      <c r="B9" s="129" t="s">
        <v>73</v>
      </c>
      <c r="C9" s="2"/>
      <c r="D9" s="39">
        <v>42370</v>
      </c>
      <c r="E9" s="40">
        <v>42401</v>
      </c>
      <c r="F9" s="40">
        <v>42430</v>
      </c>
      <c r="G9" s="40">
        <v>42461</v>
      </c>
      <c r="H9" s="40">
        <v>42491</v>
      </c>
      <c r="I9" s="40">
        <v>42522</v>
      </c>
      <c r="J9" s="40">
        <v>42552</v>
      </c>
      <c r="K9" s="40">
        <v>42583</v>
      </c>
      <c r="L9" s="40">
        <v>42614</v>
      </c>
      <c r="M9" s="40">
        <v>42644</v>
      </c>
      <c r="N9" s="40">
        <v>42675</v>
      </c>
      <c r="O9" s="41">
        <v>42705</v>
      </c>
      <c r="P9" s="26"/>
      <c r="Q9" s="125" t="s">
        <v>63</v>
      </c>
      <c r="R9" s="125" t="s">
        <v>64</v>
      </c>
    </row>
    <row r="10" spans="2:18" ht="17.25" customHeight="1" thickBot="1">
      <c r="B10" s="36"/>
      <c r="C10" s="2"/>
      <c r="D10" s="32"/>
      <c r="E10" s="11"/>
      <c r="F10" s="14"/>
      <c r="G10" s="14"/>
      <c r="H10" s="14"/>
      <c r="I10" s="14"/>
      <c r="J10" s="14"/>
      <c r="K10" s="14"/>
      <c r="L10" s="14"/>
      <c r="M10" s="14"/>
      <c r="N10" s="14"/>
      <c r="O10" s="33"/>
      <c r="P10" s="3"/>
      <c r="Q10" s="32"/>
      <c r="R10" s="32"/>
    </row>
    <row r="11" spans="1:18" ht="8.25" customHeight="1">
      <c r="A11" s="29"/>
      <c r="B11" s="19"/>
      <c r="C11" s="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7"/>
      <c r="R11" s="7"/>
    </row>
    <row r="12" spans="1:18" ht="21" thickBot="1">
      <c r="A12" s="29"/>
      <c r="B12" s="34" t="s">
        <v>3</v>
      </c>
      <c r="C12" s="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3"/>
      <c r="Q12" s="7"/>
      <c r="R12" s="7"/>
    </row>
    <row r="13" spans="2:18" ht="15.75">
      <c r="B13" s="52" t="s">
        <v>47</v>
      </c>
      <c r="C13" s="2"/>
      <c r="D13" s="142">
        <v>11951.49</v>
      </c>
      <c r="E13" s="89">
        <v>13344.04</v>
      </c>
      <c r="F13" s="89">
        <v>10969.9</v>
      </c>
      <c r="G13" s="89">
        <v>18679.67</v>
      </c>
      <c r="H13" s="89">
        <v>17144.65</v>
      </c>
      <c r="I13" s="89">
        <v>14499.38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90">
        <v>0</v>
      </c>
      <c r="P13" s="91"/>
      <c r="Q13" s="92">
        <f>SUM(D13:O13)</f>
        <v>86589.13</v>
      </c>
      <c r="R13" s="92">
        <v>222600</v>
      </c>
    </row>
    <row r="14" spans="2:18" ht="15.75">
      <c r="B14" s="141" t="s">
        <v>48</v>
      </c>
      <c r="C14" s="2"/>
      <c r="D14" s="96">
        <v>1.72</v>
      </c>
      <c r="E14" s="94">
        <v>1.3</v>
      </c>
      <c r="F14" s="94">
        <v>1.08</v>
      </c>
      <c r="G14" s="94">
        <v>1.24</v>
      </c>
      <c r="H14" s="94">
        <v>1.57</v>
      </c>
      <c r="I14" s="94">
        <v>1.25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5">
        <v>0</v>
      </c>
      <c r="P14" s="91"/>
      <c r="Q14" s="78">
        <f>SUM(D14:O14)</f>
        <v>8.16</v>
      </c>
      <c r="R14" s="78">
        <v>12</v>
      </c>
    </row>
    <row r="15" spans="2:18" ht="15.75">
      <c r="B15" s="53" t="s">
        <v>4</v>
      </c>
      <c r="C15" s="2"/>
      <c r="D15" s="93">
        <v>50</v>
      </c>
      <c r="E15" s="94">
        <v>10</v>
      </c>
      <c r="F15" s="94">
        <v>0</v>
      </c>
      <c r="G15" s="94">
        <v>60</v>
      </c>
      <c r="H15" s="94">
        <v>0</v>
      </c>
      <c r="I15" s="94">
        <v>10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5">
        <v>0</v>
      </c>
      <c r="P15" s="91"/>
      <c r="Q15" s="78">
        <f>SUM(D15:O15)</f>
        <v>130</v>
      </c>
      <c r="R15" s="78">
        <v>240</v>
      </c>
    </row>
    <row r="16" spans="2:18" ht="15.75">
      <c r="B16" s="45" t="s">
        <v>62</v>
      </c>
      <c r="C16" s="2"/>
      <c r="D16" s="96">
        <v>10603</v>
      </c>
      <c r="E16" s="94">
        <v>6548.66</v>
      </c>
      <c r="F16" s="94">
        <v>11970.44</v>
      </c>
      <c r="G16" s="94">
        <v>2772.55</v>
      </c>
      <c r="H16" s="94">
        <v>7980.88</v>
      </c>
      <c r="I16" s="94">
        <v>6184.44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5">
        <v>0</v>
      </c>
      <c r="P16" s="91"/>
      <c r="Q16" s="78">
        <f>SUM(D16:O16)</f>
        <v>46059.97</v>
      </c>
      <c r="R16" s="78">
        <v>70000</v>
      </c>
    </row>
    <row r="17" spans="2:18" ht="16.5" thickBot="1">
      <c r="B17" s="48" t="s">
        <v>61</v>
      </c>
      <c r="C17" s="2"/>
      <c r="D17" s="97">
        <v>795.67</v>
      </c>
      <c r="E17" s="98">
        <v>795.67</v>
      </c>
      <c r="F17" s="98">
        <v>795.67</v>
      </c>
      <c r="G17" s="98">
        <v>795.67</v>
      </c>
      <c r="H17" s="98">
        <v>795.67</v>
      </c>
      <c r="I17" s="98">
        <v>795.67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9">
        <v>0</v>
      </c>
      <c r="P17" s="91"/>
      <c r="Q17" s="80">
        <f>SUM(D17:O17)</f>
        <v>4774.0199999999995</v>
      </c>
      <c r="R17" s="80">
        <v>9191.64</v>
      </c>
    </row>
    <row r="18" spans="1:18" s="5" customFormat="1" ht="16.5" thickBot="1">
      <c r="A18" s="30"/>
      <c r="B18" s="57" t="s">
        <v>22</v>
      </c>
      <c r="C18" s="2"/>
      <c r="D18" s="100">
        <f aca="true" t="shared" si="0" ref="D18:O18">SUM(D13:D17)</f>
        <v>23401.879999999997</v>
      </c>
      <c r="E18" s="100">
        <f t="shared" si="0"/>
        <v>20699.67</v>
      </c>
      <c r="F18" s="100">
        <f t="shared" si="0"/>
        <v>23737.089999999997</v>
      </c>
      <c r="G18" s="100">
        <f t="shared" si="0"/>
        <v>22309.129999999997</v>
      </c>
      <c r="H18" s="100">
        <f t="shared" si="0"/>
        <v>25922.77</v>
      </c>
      <c r="I18" s="100">
        <f t="shared" si="0"/>
        <v>21490.739999999998</v>
      </c>
      <c r="J18" s="100">
        <f t="shared" si="0"/>
        <v>0</v>
      </c>
      <c r="K18" s="100">
        <f t="shared" si="0"/>
        <v>0</v>
      </c>
      <c r="L18" s="100">
        <f t="shared" si="0"/>
        <v>0</v>
      </c>
      <c r="M18" s="100">
        <f t="shared" si="0"/>
        <v>0</v>
      </c>
      <c r="N18" s="100">
        <f t="shared" si="0"/>
        <v>0</v>
      </c>
      <c r="O18" s="100">
        <f t="shared" si="0"/>
        <v>0</v>
      </c>
      <c r="P18" s="91"/>
      <c r="Q18" s="100">
        <f>SUM(Q13:Q17)</f>
        <v>137561.28</v>
      </c>
      <c r="R18" s="133">
        <f>SUM(R13:R17)</f>
        <v>302043.64</v>
      </c>
    </row>
    <row r="19" spans="1:18" s="4" customFormat="1" ht="20.25">
      <c r="A19" s="29"/>
      <c r="B19" s="24"/>
      <c r="C19" s="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</row>
    <row r="20" spans="1:18" s="4" customFormat="1" ht="21" thickBot="1">
      <c r="A20" s="29"/>
      <c r="B20" s="34" t="s">
        <v>20</v>
      </c>
      <c r="C20" s="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</row>
    <row r="21" spans="2:18" ht="16.5" thickBot="1">
      <c r="B21" s="62" t="s">
        <v>12</v>
      </c>
      <c r="C21" s="2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59"/>
      <c r="Q21" s="63"/>
      <c r="R21" s="134"/>
    </row>
    <row r="22" spans="2:18" ht="15.75">
      <c r="B22" s="54" t="s">
        <v>50</v>
      </c>
      <c r="C22" s="2"/>
      <c r="D22" s="101">
        <v>0</v>
      </c>
      <c r="E22" s="102">
        <v>475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3">
        <v>0</v>
      </c>
      <c r="P22" s="104"/>
      <c r="Q22" s="67">
        <f aca="true" t="shared" si="1" ref="Q22:Q32">SUM(D22:O22)</f>
        <v>475</v>
      </c>
      <c r="R22" s="67">
        <v>700</v>
      </c>
    </row>
    <row r="23" spans="2:18" ht="15.75">
      <c r="B23" s="43" t="s">
        <v>58</v>
      </c>
      <c r="C23" s="2"/>
      <c r="D23" s="105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7">
        <v>0</v>
      </c>
      <c r="P23" s="104"/>
      <c r="Q23" s="68">
        <f t="shared" si="1"/>
        <v>0</v>
      </c>
      <c r="R23" s="68">
        <v>150</v>
      </c>
    </row>
    <row r="24" spans="2:18" ht="15.75">
      <c r="B24" s="43" t="s">
        <v>65</v>
      </c>
      <c r="C24" s="2"/>
      <c r="D24" s="105">
        <v>0</v>
      </c>
      <c r="E24" s="106">
        <v>2487</v>
      </c>
      <c r="F24" s="106">
        <v>2487</v>
      </c>
      <c r="G24" s="106">
        <v>2487</v>
      </c>
      <c r="H24" s="106">
        <v>2487</v>
      </c>
      <c r="I24" s="106">
        <v>2487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7">
        <v>0</v>
      </c>
      <c r="P24" s="108"/>
      <c r="Q24" s="68">
        <f t="shared" si="1"/>
        <v>12435</v>
      </c>
      <c r="R24" s="68">
        <v>33000</v>
      </c>
    </row>
    <row r="25" spans="2:18" ht="15.75">
      <c r="B25" s="43" t="s">
        <v>72</v>
      </c>
      <c r="C25" s="2"/>
      <c r="D25" s="105">
        <v>8748</v>
      </c>
      <c r="E25" s="106">
        <v>6548.66</v>
      </c>
      <c r="F25" s="106">
        <v>10115.44</v>
      </c>
      <c r="G25" s="106">
        <v>0</v>
      </c>
      <c r="H25" s="106">
        <v>6125.88</v>
      </c>
      <c r="I25" s="106">
        <v>6184.44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7">
        <v>0</v>
      </c>
      <c r="P25" s="108"/>
      <c r="Q25" s="68">
        <f t="shared" si="1"/>
        <v>37722.42</v>
      </c>
      <c r="R25" s="68">
        <v>70000</v>
      </c>
    </row>
    <row r="26" spans="2:18" ht="15.75">
      <c r="B26" s="43" t="s">
        <v>5</v>
      </c>
      <c r="C26" s="2"/>
      <c r="D26" s="105">
        <f>60+152.98</f>
        <v>212.98</v>
      </c>
      <c r="E26" s="106">
        <f>813.48+181.72</f>
        <v>995.2</v>
      </c>
      <c r="F26" s="106">
        <f>101.68+292.46</f>
        <v>394.14</v>
      </c>
      <c r="G26" s="106">
        <f>90+15</f>
        <v>105</v>
      </c>
      <c r="H26" s="106">
        <v>0</v>
      </c>
      <c r="I26" s="106">
        <v>772.5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7">
        <v>0</v>
      </c>
      <c r="P26" s="104"/>
      <c r="Q26" s="68">
        <f t="shared" si="1"/>
        <v>2479.82</v>
      </c>
      <c r="R26" s="68">
        <v>3600</v>
      </c>
    </row>
    <row r="27" spans="2:18" ht="15.75">
      <c r="B27" s="43" t="s">
        <v>41</v>
      </c>
      <c r="C27" s="2"/>
      <c r="D27" s="105">
        <v>1500</v>
      </c>
      <c r="E27" s="106">
        <v>1500</v>
      </c>
      <c r="F27" s="106">
        <v>1500</v>
      </c>
      <c r="G27" s="106">
        <v>1500</v>
      </c>
      <c r="H27" s="106">
        <v>1500</v>
      </c>
      <c r="I27" s="106">
        <v>1500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7">
        <v>0</v>
      </c>
      <c r="P27" s="104"/>
      <c r="Q27" s="68">
        <f t="shared" si="1"/>
        <v>9000</v>
      </c>
      <c r="R27" s="68">
        <v>18000</v>
      </c>
    </row>
    <row r="28" spans="2:18" ht="15.75">
      <c r="B28" s="43" t="s">
        <v>6</v>
      </c>
      <c r="C28" s="2"/>
      <c r="D28" s="105">
        <v>6.37</v>
      </c>
      <c r="E28" s="106">
        <v>4.9</v>
      </c>
      <c r="F28" s="106">
        <v>39.69</v>
      </c>
      <c r="G28" s="106">
        <v>5.74</v>
      </c>
      <c r="H28" s="106">
        <v>4.82</v>
      </c>
      <c r="I28" s="106">
        <v>5.17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7">
        <v>0</v>
      </c>
      <c r="P28" s="104"/>
      <c r="Q28" s="68">
        <f t="shared" si="1"/>
        <v>66.69</v>
      </c>
      <c r="R28" s="68">
        <v>240</v>
      </c>
    </row>
    <row r="29" spans="2:18" ht="15.75">
      <c r="B29" s="43" t="s">
        <v>1</v>
      </c>
      <c r="C29" s="2"/>
      <c r="D29" s="105">
        <v>10</v>
      </c>
      <c r="E29" s="106">
        <v>10</v>
      </c>
      <c r="F29" s="106">
        <v>10</v>
      </c>
      <c r="G29" s="106">
        <v>10</v>
      </c>
      <c r="H29" s="106">
        <v>10</v>
      </c>
      <c r="I29" s="106">
        <v>10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7">
        <v>0</v>
      </c>
      <c r="P29" s="104"/>
      <c r="Q29" s="68">
        <f t="shared" si="1"/>
        <v>60</v>
      </c>
      <c r="R29" s="68">
        <v>120</v>
      </c>
    </row>
    <row r="30" spans="2:18" ht="15.75">
      <c r="B30" s="43" t="s">
        <v>52</v>
      </c>
      <c r="C30" s="2"/>
      <c r="D30" s="105">
        <v>0.65</v>
      </c>
      <c r="E30" s="106">
        <v>0.5</v>
      </c>
      <c r="F30" s="106">
        <v>4.05</v>
      </c>
      <c r="G30" s="106">
        <v>0.6</v>
      </c>
      <c r="H30" s="106">
        <v>0.5</v>
      </c>
      <c r="I30" s="106">
        <v>0.55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7">
        <v>0</v>
      </c>
      <c r="P30" s="104"/>
      <c r="Q30" s="68">
        <f t="shared" si="1"/>
        <v>6.849999999999999</v>
      </c>
      <c r="R30" s="68">
        <v>120</v>
      </c>
    </row>
    <row r="31" spans="2:18" ht="15.75">
      <c r="B31" s="43" t="s">
        <v>69</v>
      </c>
      <c r="C31" s="2"/>
      <c r="D31" s="105">
        <v>0</v>
      </c>
      <c r="E31" s="106">
        <v>149</v>
      </c>
      <c r="F31" s="106">
        <f>50.05+99.24</f>
        <v>149.29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7">
        <v>0</v>
      </c>
      <c r="P31" s="104"/>
      <c r="Q31" s="68">
        <f t="shared" si="1"/>
        <v>298.28999999999996</v>
      </c>
      <c r="R31" s="68">
        <v>120</v>
      </c>
    </row>
    <row r="32" spans="2:18" ht="16.5" thickBot="1">
      <c r="B32" s="136" t="s">
        <v>60</v>
      </c>
      <c r="C32" s="2"/>
      <c r="D32" s="105">
        <v>1855</v>
      </c>
      <c r="E32" s="106">
        <v>1855</v>
      </c>
      <c r="F32" s="106">
        <v>1855</v>
      </c>
      <c r="G32" s="106">
        <v>1855</v>
      </c>
      <c r="H32" s="106">
        <v>1855</v>
      </c>
      <c r="I32" s="106">
        <v>1855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7">
        <v>0</v>
      </c>
      <c r="P32" s="104"/>
      <c r="Q32" s="68">
        <f t="shared" si="1"/>
        <v>11130</v>
      </c>
      <c r="R32" s="69">
        <v>22260</v>
      </c>
    </row>
    <row r="33" spans="2:18" ht="16.5" thickBot="1">
      <c r="B33" s="62" t="s">
        <v>13</v>
      </c>
      <c r="C33" s="2"/>
      <c r="D33" s="112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70"/>
      <c r="P33" s="104"/>
      <c r="Q33" s="112"/>
      <c r="R33" s="76"/>
    </row>
    <row r="34" spans="2:18" ht="15.75">
      <c r="B34" s="54" t="s">
        <v>68</v>
      </c>
      <c r="C34" s="2"/>
      <c r="D34" s="101">
        <v>1200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3">
        <v>0</v>
      </c>
      <c r="P34" s="104"/>
      <c r="Q34" s="67">
        <f aca="true" t="shared" si="2" ref="Q34:Q42">SUM(D34:O34)</f>
        <v>1200</v>
      </c>
      <c r="R34" s="67">
        <v>3600</v>
      </c>
    </row>
    <row r="35" spans="2:18" ht="15.75">
      <c r="B35" s="54" t="s">
        <v>78</v>
      </c>
      <c r="C35" s="2"/>
      <c r="D35" s="101">
        <v>560</v>
      </c>
      <c r="E35" s="102">
        <v>740</v>
      </c>
      <c r="F35" s="102">
        <f>840</f>
        <v>840</v>
      </c>
      <c r="G35" s="102">
        <v>640</v>
      </c>
      <c r="H35" s="102">
        <f>2210+1625+3315+740</f>
        <v>7890</v>
      </c>
      <c r="I35" s="102">
        <f>740</f>
        <v>740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3">
        <v>0</v>
      </c>
      <c r="P35" s="104"/>
      <c r="Q35" s="67">
        <f t="shared" si="2"/>
        <v>11410</v>
      </c>
      <c r="R35" s="67">
        <v>12000</v>
      </c>
    </row>
    <row r="36" spans="2:18" ht="15.75">
      <c r="B36" s="43" t="s">
        <v>57</v>
      </c>
      <c r="C36" s="2"/>
      <c r="D36" s="105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7">
        <v>0</v>
      </c>
      <c r="P36" s="104"/>
      <c r="Q36" s="68">
        <f t="shared" si="2"/>
        <v>0</v>
      </c>
      <c r="R36" s="68">
        <v>18000</v>
      </c>
    </row>
    <row r="37" spans="2:18" ht="15.75">
      <c r="B37" s="43" t="s">
        <v>38</v>
      </c>
      <c r="C37" s="2"/>
      <c r="D37" s="105">
        <v>300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7">
        <v>0</v>
      </c>
      <c r="P37" s="104"/>
      <c r="Q37" s="68">
        <f t="shared" si="2"/>
        <v>300</v>
      </c>
      <c r="R37" s="68">
        <v>1000</v>
      </c>
    </row>
    <row r="38" spans="2:18" ht="15.75">
      <c r="B38" s="43" t="s">
        <v>79</v>
      </c>
      <c r="C38" s="2"/>
      <c r="D38" s="101">
        <v>243.5</v>
      </c>
      <c r="E38" s="102">
        <v>195</v>
      </c>
      <c r="F38" s="102">
        <f>150+467.46+300</f>
        <v>917.46</v>
      </c>
      <c r="G38" s="102">
        <f>550+150</f>
        <v>700</v>
      </c>
      <c r="H38" s="102">
        <f>150+785.4</f>
        <v>935.4</v>
      </c>
      <c r="I38" s="102">
        <f>195+1340</f>
        <v>1535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3">
        <v>0</v>
      </c>
      <c r="P38" s="104"/>
      <c r="Q38" s="68">
        <f>SUM(D38:O38)</f>
        <v>4526.360000000001</v>
      </c>
      <c r="R38" s="68">
        <v>4200</v>
      </c>
    </row>
    <row r="39" spans="2:18" ht="15.75">
      <c r="B39" s="43" t="s">
        <v>51</v>
      </c>
      <c r="C39" s="2"/>
      <c r="D39" s="101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3">
        <v>0</v>
      </c>
      <c r="P39" s="104"/>
      <c r="Q39" s="68">
        <f t="shared" si="2"/>
        <v>0</v>
      </c>
      <c r="R39" s="68">
        <v>4000</v>
      </c>
    </row>
    <row r="40" spans="2:18" ht="15.75">
      <c r="B40" s="43" t="s">
        <v>66</v>
      </c>
      <c r="C40" s="2"/>
      <c r="D40" s="101">
        <v>150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/>
      <c r="Q40" s="68">
        <f t="shared" si="2"/>
        <v>150</v>
      </c>
      <c r="R40" s="68">
        <v>800</v>
      </c>
    </row>
    <row r="41" spans="2:18" ht="15.75">
      <c r="B41" s="43" t="s">
        <v>39</v>
      </c>
      <c r="C41" s="2"/>
      <c r="D41" s="101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3">
        <v>0</v>
      </c>
      <c r="P41" s="104"/>
      <c r="Q41" s="68">
        <f t="shared" si="2"/>
        <v>0</v>
      </c>
      <c r="R41" s="68">
        <v>10200</v>
      </c>
    </row>
    <row r="42" spans="1:18" s="15" customFormat="1" ht="15.75">
      <c r="A42" s="27"/>
      <c r="B42" s="43" t="s">
        <v>40</v>
      </c>
      <c r="C42" s="2"/>
      <c r="D42" s="101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3">
        <v>0</v>
      </c>
      <c r="P42" s="108"/>
      <c r="Q42" s="68">
        <f t="shared" si="2"/>
        <v>0</v>
      </c>
      <c r="R42" s="68">
        <v>1500</v>
      </c>
    </row>
    <row r="43" spans="1:18" s="15" customFormat="1" ht="15.75">
      <c r="A43" s="27"/>
      <c r="B43" s="43" t="s">
        <v>71</v>
      </c>
      <c r="C43" s="2"/>
      <c r="D43" s="101">
        <v>0</v>
      </c>
      <c r="E43" s="102">
        <v>0</v>
      </c>
      <c r="F43" s="102">
        <v>0</v>
      </c>
      <c r="G43" s="102">
        <v>3700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3">
        <v>0</v>
      </c>
      <c r="P43" s="108"/>
      <c r="Q43" s="68">
        <f aca="true" t="shared" si="3" ref="Q43:Q58">SUM(D43:O43)</f>
        <v>3700</v>
      </c>
      <c r="R43" s="68">
        <v>2500</v>
      </c>
    </row>
    <row r="44" spans="1:18" s="15" customFormat="1" ht="15.75">
      <c r="A44" s="27"/>
      <c r="B44" s="43" t="s">
        <v>81</v>
      </c>
      <c r="C44" s="2"/>
      <c r="D44" s="101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225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3">
        <v>0</v>
      </c>
      <c r="P44" s="108"/>
      <c r="Q44" s="68">
        <f t="shared" si="3"/>
        <v>225</v>
      </c>
      <c r="R44" s="68">
        <v>8880</v>
      </c>
    </row>
    <row r="45" spans="1:18" s="15" customFormat="1" ht="15.75">
      <c r="A45" s="27"/>
      <c r="B45" s="43" t="s">
        <v>37</v>
      </c>
      <c r="C45" s="2"/>
      <c r="D45" s="101">
        <v>0</v>
      </c>
      <c r="E45" s="102">
        <v>0</v>
      </c>
      <c r="F45" s="102">
        <v>55</v>
      </c>
      <c r="G45" s="102">
        <v>0</v>
      </c>
      <c r="H45" s="102">
        <v>375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3">
        <v>0</v>
      </c>
      <c r="P45" s="108"/>
      <c r="Q45" s="68">
        <f t="shared" si="3"/>
        <v>430</v>
      </c>
      <c r="R45" s="68">
        <v>2400</v>
      </c>
    </row>
    <row r="46" spans="1:18" s="15" customFormat="1" ht="15.75">
      <c r="A46" s="27"/>
      <c r="B46" s="58" t="s">
        <v>77</v>
      </c>
      <c r="C46" s="2"/>
      <c r="D46" s="105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7">
        <v>0</v>
      </c>
      <c r="P46" s="108"/>
      <c r="Q46" s="68">
        <f t="shared" si="3"/>
        <v>0</v>
      </c>
      <c r="R46" s="69">
        <v>1200</v>
      </c>
    </row>
    <row r="47" spans="1:18" s="15" customFormat="1" ht="16.5" thickBot="1">
      <c r="A47" s="27"/>
      <c r="B47" s="58" t="s">
        <v>8</v>
      </c>
      <c r="C47" s="2"/>
      <c r="D47" s="85">
        <v>472.22</v>
      </c>
      <c r="E47" s="86">
        <v>472.22</v>
      </c>
      <c r="F47" s="86">
        <v>472.22</v>
      </c>
      <c r="G47" s="86">
        <v>472.22</v>
      </c>
      <c r="H47" s="86">
        <v>472.22</v>
      </c>
      <c r="I47" s="86">
        <v>472.22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7">
        <v>0</v>
      </c>
      <c r="P47" s="108"/>
      <c r="Q47" s="71">
        <f t="shared" si="3"/>
        <v>2833.3200000000006</v>
      </c>
      <c r="R47" s="71">
        <v>8100</v>
      </c>
    </row>
    <row r="48" spans="1:18" s="15" customFormat="1" ht="16.5" thickBot="1">
      <c r="A48" s="27"/>
      <c r="B48" s="62" t="s">
        <v>7</v>
      </c>
      <c r="C48" s="2"/>
      <c r="D48" s="112" t="s">
        <v>23</v>
      </c>
      <c r="E48" s="113" t="s">
        <v>24</v>
      </c>
      <c r="F48" s="113" t="s">
        <v>25</v>
      </c>
      <c r="G48" s="113" t="s">
        <v>26</v>
      </c>
      <c r="H48" s="113" t="s">
        <v>27</v>
      </c>
      <c r="I48" s="113" t="s">
        <v>28</v>
      </c>
      <c r="J48" s="113" t="s">
        <v>29</v>
      </c>
      <c r="K48" s="113" t="s">
        <v>30</v>
      </c>
      <c r="L48" s="113" t="s">
        <v>31</v>
      </c>
      <c r="M48" s="113" t="s">
        <v>32</v>
      </c>
      <c r="N48" s="113" t="s">
        <v>33</v>
      </c>
      <c r="O48" s="70" t="s">
        <v>34</v>
      </c>
      <c r="P48" s="108"/>
      <c r="Q48" s="112" t="s">
        <v>67</v>
      </c>
      <c r="R48" s="76" t="s">
        <v>64</v>
      </c>
    </row>
    <row r="49" spans="1:18" s="15" customFormat="1" ht="15.75">
      <c r="A49" s="27"/>
      <c r="B49" s="54" t="s">
        <v>56</v>
      </c>
      <c r="C49" s="2"/>
      <c r="D49" s="101">
        <v>0</v>
      </c>
      <c r="E49" s="102">
        <v>0</v>
      </c>
      <c r="F49" s="102">
        <v>786</v>
      </c>
      <c r="G49" s="102">
        <v>2400</v>
      </c>
      <c r="H49" s="102">
        <v>2400</v>
      </c>
      <c r="I49" s="102">
        <v>2400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3">
        <v>0</v>
      </c>
      <c r="P49" s="108"/>
      <c r="Q49" s="67">
        <f t="shared" si="3"/>
        <v>7986</v>
      </c>
      <c r="R49" s="67">
        <v>16800</v>
      </c>
    </row>
    <row r="50" spans="1:18" s="15" customFormat="1" ht="15.75">
      <c r="A50" s="27"/>
      <c r="B50" s="43" t="s">
        <v>44</v>
      </c>
      <c r="C50" s="2"/>
      <c r="D50" s="105">
        <v>0</v>
      </c>
      <c r="E50" s="106">
        <v>0</v>
      </c>
      <c r="F50" s="106">
        <v>3000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7">
        <v>0</v>
      </c>
      <c r="P50" s="108"/>
      <c r="Q50" s="68">
        <f t="shared" si="3"/>
        <v>3000</v>
      </c>
      <c r="R50" s="68">
        <v>6000</v>
      </c>
    </row>
    <row r="51" spans="1:18" s="15" customFormat="1" ht="15.75">
      <c r="A51" s="27"/>
      <c r="B51" s="43" t="s">
        <v>35</v>
      </c>
      <c r="C51" s="2"/>
      <c r="D51" s="105">
        <v>0</v>
      </c>
      <c r="E51" s="106">
        <v>0</v>
      </c>
      <c r="F51" s="106">
        <v>0</v>
      </c>
      <c r="G51" s="106">
        <v>621</v>
      </c>
      <c r="H51" s="106">
        <f>446+629</f>
        <v>1075</v>
      </c>
      <c r="I51" s="106">
        <v>525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7">
        <v>0</v>
      </c>
      <c r="P51" s="108"/>
      <c r="Q51" s="68">
        <f t="shared" si="3"/>
        <v>2221</v>
      </c>
      <c r="R51" s="68">
        <v>5200</v>
      </c>
    </row>
    <row r="52" spans="1:18" s="15" customFormat="1" ht="15.75">
      <c r="A52" s="27"/>
      <c r="B52" s="43" t="s">
        <v>36</v>
      </c>
      <c r="C52" s="2"/>
      <c r="D52" s="105">
        <v>0</v>
      </c>
      <c r="E52" s="106">
        <v>0</v>
      </c>
      <c r="F52" s="106">
        <v>2500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7">
        <v>0</v>
      </c>
      <c r="P52" s="108"/>
      <c r="Q52" s="68">
        <f t="shared" si="3"/>
        <v>2500</v>
      </c>
      <c r="R52" s="68">
        <v>3000</v>
      </c>
    </row>
    <row r="53" spans="1:18" s="15" customFormat="1" ht="16.5" thickBot="1">
      <c r="A53" s="27"/>
      <c r="B53" s="58" t="s">
        <v>70</v>
      </c>
      <c r="C53" s="2"/>
      <c r="D53" s="109">
        <v>0</v>
      </c>
      <c r="E53" s="110">
        <v>0</v>
      </c>
      <c r="F53" s="110">
        <v>0</v>
      </c>
      <c r="G53" s="110">
        <v>6250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1">
        <v>0</v>
      </c>
      <c r="P53" s="108"/>
      <c r="Q53" s="69">
        <f t="shared" si="3"/>
        <v>6250</v>
      </c>
      <c r="R53" s="69">
        <v>6500</v>
      </c>
    </row>
    <row r="54" spans="2:18" ht="16.5" thickBot="1">
      <c r="B54" s="62" t="s">
        <v>14</v>
      </c>
      <c r="C54" s="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70"/>
      <c r="P54" s="108"/>
      <c r="Q54" s="112"/>
      <c r="R54" s="76"/>
    </row>
    <row r="55" spans="2:18" ht="15.75">
      <c r="B55" s="66" t="s">
        <v>53</v>
      </c>
      <c r="C55" s="2"/>
      <c r="D55" s="101">
        <f>180+5049+120</f>
        <v>5349</v>
      </c>
      <c r="E55" s="102">
        <f>40+160+5049</f>
        <v>5249</v>
      </c>
      <c r="F55" s="102">
        <f>80</f>
        <v>80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3">
        <v>0</v>
      </c>
      <c r="P55" s="108"/>
      <c r="Q55" s="67">
        <f t="shared" si="3"/>
        <v>10678</v>
      </c>
      <c r="R55" s="67">
        <v>25050</v>
      </c>
    </row>
    <row r="56" spans="2:18" ht="15.75">
      <c r="B56" s="55" t="s">
        <v>9</v>
      </c>
      <c r="C56" s="2"/>
      <c r="D56" s="105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7">
        <v>0</v>
      </c>
      <c r="P56" s="108"/>
      <c r="Q56" s="68">
        <f t="shared" si="3"/>
        <v>0</v>
      </c>
      <c r="R56" s="68">
        <v>0</v>
      </c>
    </row>
    <row r="57" spans="2:18" ht="15.75">
      <c r="B57" s="55" t="s">
        <v>49</v>
      </c>
      <c r="C57" s="2"/>
      <c r="D57" s="105">
        <v>1480</v>
      </c>
      <c r="E57" s="106">
        <v>1160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7">
        <v>0</v>
      </c>
      <c r="P57" s="108"/>
      <c r="Q57" s="68">
        <f t="shared" si="3"/>
        <v>2640</v>
      </c>
      <c r="R57" s="68">
        <v>2000</v>
      </c>
    </row>
    <row r="58" spans="2:18" ht="15.75">
      <c r="B58" s="43" t="s">
        <v>10</v>
      </c>
      <c r="C58" s="2"/>
      <c r="D58" s="105">
        <v>685.24</v>
      </c>
      <c r="E58" s="106">
        <v>648.81</v>
      </c>
      <c r="F58" s="106">
        <v>643.29</v>
      </c>
      <c r="G58" s="106">
        <v>649.93</v>
      </c>
      <c r="H58" s="106">
        <v>629.46</v>
      </c>
      <c r="I58" s="106">
        <v>612.63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7">
        <v>0</v>
      </c>
      <c r="P58" s="108"/>
      <c r="Q58" s="68">
        <f t="shared" si="3"/>
        <v>3869.36</v>
      </c>
      <c r="R58" s="68">
        <v>10500</v>
      </c>
    </row>
    <row r="59" spans="1:18" s="15" customFormat="1" ht="15.75">
      <c r="A59" s="27"/>
      <c r="B59" s="43" t="s">
        <v>11</v>
      </c>
      <c r="C59" s="2"/>
      <c r="D59" s="105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7">
        <v>0</v>
      </c>
      <c r="P59" s="108"/>
      <c r="Q59" s="114">
        <f>SUM(D59:O59)</f>
        <v>0</v>
      </c>
      <c r="R59" s="114">
        <v>0</v>
      </c>
    </row>
    <row r="60" spans="1:18" s="15" customFormat="1" ht="16.5" thickBot="1">
      <c r="A60" s="27"/>
      <c r="B60" s="58" t="s">
        <v>2</v>
      </c>
      <c r="C60" s="2"/>
      <c r="D60" s="115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7">
        <v>0</v>
      </c>
      <c r="P60" s="108"/>
      <c r="Q60" s="71">
        <f>SUM(D60:O60)</f>
        <v>0</v>
      </c>
      <c r="R60" s="71">
        <v>0</v>
      </c>
    </row>
    <row r="61" spans="1:18" s="5" customFormat="1" ht="16.5" thickBot="1">
      <c r="A61" s="30"/>
      <c r="B61" s="57" t="s">
        <v>0</v>
      </c>
      <c r="C61" s="2"/>
      <c r="D61" s="100">
        <f aca="true" t="shared" si="4" ref="D61:O61">SUM(D21:D60)</f>
        <v>22772.960000000003</v>
      </c>
      <c r="E61" s="118">
        <f t="shared" si="4"/>
        <v>22490.29</v>
      </c>
      <c r="F61" s="118">
        <f t="shared" si="4"/>
        <v>25848.58</v>
      </c>
      <c r="G61" s="118">
        <f t="shared" si="4"/>
        <v>21396.489999999998</v>
      </c>
      <c r="H61" s="118">
        <f t="shared" si="4"/>
        <v>25760.280000000002</v>
      </c>
      <c r="I61" s="118">
        <f t="shared" si="4"/>
        <v>19324.51</v>
      </c>
      <c r="J61" s="118">
        <f t="shared" si="4"/>
        <v>0</v>
      </c>
      <c r="K61" s="118">
        <f t="shared" si="4"/>
        <v>0</v>
      </c>
      <c r="L61" s="118">
        <f t="shared" si="4"/>
        <v>0</v>
      </c>
      <c r="M61" s="118">
        <f t="shared" si="4"/>
        <v>0</v>
      </c>
      <c r="N61" s="118">
        <f t="shared" si="4"/>
        <v>0</v>
      </c>
      <c r="O61" s="119">
        <f t="shared" si="4"/>
        <v>0</v>
      </c>
      <c r="P61" s="104"/>
      <c r="Q61" s="72">
        <f>SUM(Q21:Q60)</f>
        <v>137593.11</v>
      </c>
      <c r="R61" s="72">
        <f>SUM(R21:R60)</f>
        <v>301740</v>
      </c>
    </row>
    <row r="62" spans="1:18" s="5" customFormat="1" ht="16.5" thickBot="1">
      <c r="A62" s="30"/>
      <c r="B62" s="51"/>
      <c r="C62" s="2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104"/>
      <c r="Q62" s="77"/>
      <c r="R62" s="135"/>
    </row>
    <row r="63" spans="1:18" s="4" customFormat="1" ht="15.75" customHeight="1" thickBot="1">
      <c r="A63" s="29"/>
      <c r="B63" s="42" t="s">
        <v>15</v>
      </c>
      <c r="C63" s="20"/>
      <c r="D63" s="81">
        <f aca="true" t="shared" si="5" ref="D63:O63">D18-D61</f>
        <v>628.9199999999946</v>
      </c>
      <c r="E63" s="82">
        <f t="shared" si="5"/>
        <v>-1790.6200000000026</v>
      </c>
      <c r="F63" s="82">
        <f t="shared" si="5"/>
        <v>-2111.4900000000052</v>
      </c>
      <c r="G63" s="82">
        <f t="shared" si="5"/>
        <v>912.6399999999994</v>
      </c>
      <c r="H63" s="82">
        <f t="shared" si="5"/>
        <v>162.48999999999796</v>
      </c>
      <c r="I63" s="82">
        <f t="shared" si="5"/>
        <v>2166.2299999999996</v>
      </c>
      <c r="J63" s="82">
        <f t="shared" si="5"/>
        <v>0</v>
      </c>
      <c r="K63" s="82">
        <f t="shared" si="5"/>
        <v>0</v>
      </c>
      <c r="L63" s="82">
        <f t="shared" si="5"/>
        <v>0</v>
      </c>
      <c r="M63" s="82">
        <f t="shared" si="5"/>
        <v>0</v>
      </c>
      <c r="N63" s="82">
        <f t="shared" si="5"/>
        <v>0</v>
      </c>
      <c r="O63" s="83">
        <f t="shared" si="5"/>
        <v>0</v>
      </c>
      <c r="P63" s="84"/>
      <c r="Q63" s="73">
        <f>SUM(D63:O63)</f>
        <v>-31.830000000016298</v>
      </c>
      <c r="R63" s="73">
        <v>0</v>
      </c>
    </row>
    <row r="64" spans="1:18" s="4" customFormat="1" ht="15.75" customHeight="1" thickBot="1">
      <c r="A64" s="29"/>
      <c r="B64" s="35" t="s">
        <v>16</v>
      </c>
      <c r="C64" s="20"/>
      <c r="D64" s="85">
        <v>4357.27</v>
      </c>
      <c r="E64" s="86">
        <v>4986.19</v>
      </c>
      <c r="F64" s="86">
        <v>3195.57</v>
      </c>
      <c r="G64" s="86">
        <v>1084.08</v>
      </c>
      <c r="H64" s="86">
        <v>1996.72</v>
      </c>
      <c r="I64" s="86">
        <v>2159.21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7">
        <v>0</v>
      </c>
      <c r="P64" s="84"/>
      <c r="Q64" s="74">
        <f>SUM(D64:O64)</f>
        <v>17779.039999999997</v>
      </c>
      <c r="R64" s="74">
        <v>0</v>
      </c>
    </row>
    <row r="65" spans="1:18" s="4" customFormat="1" ht="15.75" customHeight="1" thickBot="1">
      <c r="A65" s="29"/>
      <c r="B65" s="49"/>
      <c r="C65" s="50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88"/>
      <c r="Q65" s="75"/>
      <c r="R65" s="75"/>
    </row>
    <row r="66" spans="1:18" s="4" customFormat="1" ht="20.25" customHeight="1" thickBot="1">
      <c r="A66" s="29"/>
      <c r="B66" s="60" t="s">
        <v>19</v>
      </c>
      <c r="C66" s="61"/>
      <c r="D66" s="76">
        <f>D63+D64</f>
        <v>4986.189999999995</v>
      </c>
      <c r="E66" s="76">
        <f>E63+E64</f>
        <v>3195.569999999997</v>
      </c>
      <c r="F66" s="76">
        <f aca="true" t="shared" si="6" ref="F66:O66">F63+F64</f>
        <v>1084.079999999995</v>
      </c>
      <c r="G66" s="76">
        <f t="shared" si="6"/>
        <v>1996.7199999999993</v>
      </c>
      <c r="H66" s="76">
        <f t="shared" si="6"/>
        <v>2159.209999999998</v>
      </c>
      <c r="I66" s="76">
        <f t="shared" si="6"/>
        <v>4325.44</v>
      </c>
      <c r="J66" s="76">
        <f t="shared" si="6"/>
        <v>0</v>
      </c>
      <c r="K66" s="76">
        <f t="shared" si="6"/>
        <v>0</v>
      </c>
      <c r="L66" s="76">
        <f t="shared" si="6"/>
        <v>0</v>
      </c>
      <c r="M66" s="76">
        <f t="shared" si="6"/>
        <v>0</v>
      </c>
      <c r="N66" s="76">
        <f t="shared" si="6"/>
        <v>0</v>
      </c>
      <c r="O66" s="76">
        <f t="shared" si="6"/>
        <v>0</v>
      </c>
      <c r="P66" s="84"/>
      <c r="Q66" s="76">
        <f>SUM(D66:O66)</f>
        <v>17747.209999999985</v>
      </c>
      <c r="R66" s="76">
        <v>0</v>
      </c>
    </row>
    <row r="67" spans="1:18" s="4" customFormat="1" ht="17.25" customHeight="1" thickBot="1">
      <c r="A67" s="29"/>
      <c r="B67" s="143"/>
      <c r="C67" s="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84"/>
      <c r="Q67" s="77"/>
      <c r="R67" s="75"/>
    </row>
    <row r="68" spans="2:18" ht="38.25" thickBot="1">
      <c r="B68" s="137" t="s">
        <v>45</v>
      </c>
      <c r="C68" s="20"/>
      <c r="D68" s="121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3"/>
      <c r="P68" s="84"/>
      <c r="Q68" s="124"/>
      <c r="R68" s="139"/>
    </row>
    <row r="69" spans="2:18" ht="15.75">
      <c r="B69" s="47" t="s">
        <v>17</v>
      </c>
      <c r="C69" s="20"/>
      <c r="D69" s="105">
        <v>97535.82</v>
      </c>
      <c r="E69" s="106">
        <v>108138.82</v>
      </c>
      <c r="F69" s="106">
        <v>116542.48</v>
      </c>
      <c r="G69" s="106">
        <v>128563.44</v>
      </c>
      <c r="H69" s="106">
        <v>130438.4</v>
      </c>
      <c r="I69" s="106">
        <v>138446.52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7">
        <v>0</v>
      </c>
      <c r="P69" s="84"/>
      <c r="Q69" s="68">
        <v>0</v>
      </c>
      <c r="R69" s="140"/>
    </row>
    <row r="70" spans="2:18" ht="15.75">
      <c r="B70" s="46" t="s">
        <v>59</v>
      </c>
      <c r="C70" s="20"/>
      <c r="D70" s="105">
        <v>10603</v>
      </c>
      <c r="E70" s="106">
        <v>8403.66</v>
      </c>
      <c r="F70" s="106">
        <v>11970.44</v>
      </c>
      <c r="G70" s="106">
        <v>1855</v>
      </c>
      <c r="H70" s="106">
        <v>7980.88</v>
      </c>
      <c r="I70" s="106">
        <v>8039.44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7">
        <v>0</v>
      </c>
      <c r="P70" s="84"/>
      <c r="Q70" s="68">
        <v>0</v>
      </c>
      <c r="R70" s="140"/>
    </row>
    <row r="71" spans="2:18" ht="15.75">
      <c r="B71" s="46" t="s">
        <v>55</v>
      </c>
      <c r="C71" s="20"/>
      <c r="D71" s="105">
        <v>0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7">
        <v>0</v>
      </c>
      <c r="P71" s="84"/>
      <c r="Q71" s="68">
        <v>0</v>
      </c>
      <c r="R71" s="140"/>
    </row>
    <row r="72" spans="2:18" ht="15.75">
      <c r="B72" s="46" t="s">
        <v>54</v>
      </c>
      <c r="C72" s="20"/>
      <c r="D72" s="105">
        <v>0</v>
      </c>
      <c r="E72" s="106">
        <v>0</v>
      </c>
      <c r="F72" s="106">
        <v>50.52</v>
      </c>
      <c r="G72" s="106">
        <v>19.96</v>
      </c>
      <c r="H72" s="106">
        <v>27.24</v>
      </c>
      <c r="I72" s="106">
        <v>27.63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7">
        <v>0</v>
      </c>
      <c r="P72" s="84"/>
      <c r="Q72" s="68">
        <v>0</v>
      </c>
      <c r="R72" s="140"/>
    </row>
    <row r="73" spans="2:18" ht="15.75">
      <c r="B73" s="45" t="s">
        <v>46</v>
      </c>
      <c r="C73" s="20"/>
      <c r="D73" s="105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7">
        <v>0</v>
      </c>
      <c r="P73" s="84"/>
      <c r="Q73" s="68">
        <f>SUM(D73:O73)</f>
        <v>0</v>
      </c>
      <c r="R73" s="139"/>
    </row>
    <row r="74" spans="2:18" ht="16.5" thickBot="1">
      <c r="B74" s="56" t="s">
        <v>18</v>
      </c>
      <c r="C74" s="20"/>
      <c r="D74" s="115">
        <f>D69+D70+D72-D71-D73</f>
        <v>108138.82</v>
      </c>
      <c r="E74" s="115">
        <f aca="true" t="shared" si="7" ref="E74:O74">E69+E70+E72-E71-E73</f>
        <v>116542.48000000001</v>
      </c>
      <c r="F74" s="115">
        <f t="shared" si="7"/>
        <v>128563.44</v>
      </c>
      <c r="G74" s="115">
        <f t="shared" si="7"/>
        <v>130438.40000000001</v>
      </c>
      <c r="H74" s="115">
        <f t="shared" si="7"/>
        <v>138446.52</v>
      </c>
      <c r="I74" s="115">
        <f t="shared" si="7"/>
        <v>146513.59</v>
      </c>
      <c r="J74" s="115">
        <f t="shared" si="7"/>
        <v>0</v>
      </c>
      <c r="K74" s="115">
        <f t="shared" si="7"/>
        <v>0</v>
      </c>
      <c r="L74" s="115">
        <f t="shared" si="7"/>
        <v>0</v>
      </c>
      <c r="M74" s="115">
        <f t="shared" si="7"/>
        <v>0</v>
      </c>
      <c r="N74" s="115">
        <f t="shared" si="7"/>
        <v>0</v>
      </c>
      <c r="O74" s="115">
        <f t="shared" si="7"/>
        <v>0</v>
      </c>
      <c r="P74" s="84"/>
      <c r="Q74" s="68">
        <v>0</v>
      </c>
      <c r="R74" s="139"/>
    </row>
    <row r="75" spans="4:18" ht="15.75"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138"/>
    </row>
    <row r="76" ht="15.75">
      <c r="B76" s="128" t="s">
        <v>43</v>
      </c>
    </row>
    <row r="77" ht="15">
      <c r="B77" s="8" t="s">
        <v>74</v>
      </c>
    </row>
    <row r="78" ht="15">
      <c r="B78" s="8" t="s">
        <v>75</v>
      </c>
    </row>
    <row r="79" ht="15">
      <c r="B79" s="144" t="s">
        <v>76</v>
      </c>
    </row>
    <row r="80" ht="15">
      <c r="B80" s="144" t="s">
        <v>80</v>
      </c>
    </row>
    <row r="81" ht="15">
      <c r="B81" s="145" t="s">
        <v>82</v>
      </c>
    </row>
    <row r="82" ht="15">
      <c r="B82" s="144"/>
    </row>
    <row r="83" ht="15">
      <c r="B83" s="144"/>
    </row>
    <row r="84" ht="15">
      <c r="B84" s="126"/>
    </row>
  </sheetData>
  <sheetProtection/>
  <hyperlinks>
    <hyperlink ref="B21" location="'R.E, Utilities, Telephone'!A1" display="UTILITIES (Including Water &amp; Sewer)"/>
    <hyperlink ref="B41" location="'R.E, Utilities, Telephone'!A1" display="TELEPHONE"/>
    <hyperlink ref="B13" location="Monthly!A1" display="MONTHLY PARKING"/>
    <hyperlink ref="B24" location="'R &amp; M'!A1" display="GATE CONTROL SYSTEM"/>
    <hyperlink ref="B40" location="'R.E, Utilities, Telephone'!A1" display="TELEPHONE"/>
    <hyperlink ref="B42" location="Security!A1" display="SECURITY"/>
    <hyperlink ref="B47" location="'Payroll, Taxes, Health Ins, Wor'!A1" display="SALARIES"/>
  </hyperlinks>
  <printOptions horizontalCentered="1"/>
  <pageMargins left="0.25" right="0" top="0.25" bottom="0.25" header="0" footer="0"/>
  <pageSetup horizontalDpi="600" verticalDpi="600" orientation="landscape" scale="55" r:id="rId1"/>
  <rowBreaks count="1" manualBreakCount="1"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Mgr</dc:creator>
  <cp:keywords/>
  <dc:description/>
  <cp:lastModifiedBy>Steve</cp:lastModifiedBy>
  <cp:lastPrinted>2016-07-15T13:26:02Z</cp:lastPrinted>
  <dcterms:created xsi:type="dcterms:W3CDTF">2003-10-14T15:36:58Z</dcterms:created>
  <dcterms:modified xsi:type="dcterms:W3CDTF">2016-07-15T13:26:11Z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