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0" yWindow="65320" windowWidth="12120" windowHeight="8700" tabRatio="728" activeTab="0"/>
  </bookViews>
  <sheets>
    <sheet name="2015 Financial Report - August" sheetId="1" r:id="rId1"/>
  </sheets>
  <definedNames>
    <definedName name="_xlnm.Print_Area" localSheetId="0">'2015 Financial Report - August'!$A$1:$R$81</definedName>
  </definedNames>
  <calcPr fullCalcOnLoad="1"/>
</workbook>
</file>

<file path=xl/sharedStrings.xml><?xml version="1.0" encoding="utf-8"?>
<sst xmlns="http://schemas.openxmlformats.org/spreadsheetml/2006/main" count="85" uniqueCount="83">
  <si>
    <t>TOTAL GROSS EXPENSES</t>
  </si>
  <si>
    <t>TELEPHONE EXPENSE</t>
  </si>
  <si>
    <t>MISCELLANEOUS EXPENSE</t>
  </si>
  <si>
    <t>INCOME</t>
  </si>
  <si>
    <t>LATE FEE INCOME</t>
  </si>
  <si>
    <t>LEGAL SERVICES FEE EXPENSE</t>
  </si>
  <si>
    <t>POSTAGE AND DELIVERY SERVICE EXPENSE</t>
  </si>
  <si>
    <t>EXTERIOR LANDSCAPING EXPENSES:</t>
  </si>
  <si>
    <t>RUBBISH REMOVAL EXPENSE</t>
  </si>
  <si>
    <t>SHOVELING</t>
  </si>
  <si>
    <t>COMMON ELECTRIC EXPENSE</t>
  </si>
  <si>
    <t>MISC. UTILITIES EXPENSE</t>
  </si>
  <si>
    <t>ADMINISTRATIVE EXPENSES:</t>
  </si>
  <si>
    <t>MAINTENANCE EXPENSES:</t>
  </si>
  <si>
    <t>SNOW PLOWING EXPENSES:</t>
  </si>
  <si>
    <t>CURRENT MONTHS BALANCE</t>
  </si>
  <si>
    <t>PRIOR MONTHS BALANCE</t>
  </si>
  <si>
    <t>BEGINNING BALANCE</t>
  </si>
  <si>
    <t>ENDING BALANCE</t>
  </si>
  <si>
    <t>NET ASSETS AT END OF MONTH</t>
  </si>
  <si>
    <t>OPERATING EXPENSES</t>
  </si>
  <si>
    <t>THORNHILL CONDOMINIUM ASSOCIATION</t>
  </si>
  <si>
    <t>TOTAL GROSS INCOME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</si>
  <si>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</si>
  <si>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</si>
  <si>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</si>
  <si>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</si>
  <si>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</si>
  <si>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</si>
  <si>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</si>
  <si>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</si>
  <si>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</si>
  <si>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</si>
  <si>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</si>
  <si>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</si>
  <si>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FERTILIZING AND PESTICIDE EXPENSE</t>
  </si>
  <si>
    <t>MULCHING AND WEEDING EXPENSE</t>
  </si>
  <si>
    <t>PEST MAINTENANCE EXPENSE</t>
  </si>
  <si>
    <t>DRIVEWAY/PAVEMENT EXPENSE</t>
  </si>
  <si>
    <t>CHIMNEY CLEAN EXPENSE</t>
  </si>
  <si>
    <t>BUILDING SIDING EXPENSE</t>
  </si>
  <si>
    <t>ELECTRICAL REPAIR AND SUPPLY EXPENSE</t>
  </si>
  <si>
    <t>MANAGEMENT FEE EXPENSE</t>
  </si>
  <si>
    <t>REVENUE AND OPERATING EXPENSE ACTUALS</t>
  </si>
  <si>
    <t xml:space="preserve">Notes - </t>
  </si>
  <si>
    <t>CARPENTRY AND CARP. SUPPLY EXPENSE</t>
  </si>
  <si>
    <t>SEASONAL CLEAN-UP EXPENSE</t>
  </si>
  <si>
    <t>SAVINGS/CAPITAL RESERVE ACCOUNT (OPTIMA BANK)</t>
  </si>
  <si>
    <t>BANK FEES</t>
  </si>
  <si>
    <t>SEPTIC MAINTENANCE EXPENSE</t>
  </si>
  <si>
    <t>CONDOMINIUM INCOME</t>
  </si>
  <si>
    <t>BANK INTEREST INCOME*</t>
  </si>
  <si>
    <t>RUBBISH REIMBURSEMENT INCOME***</t>
  </si>
  <si>
    <t>2015 Actuals</t>
  </si>
  <si>
    <t>2015 Budget</t>
  </si>
  <si>
    <t>2015 Actual</t>
  </si>
  <si>
    <t>SANDING</t>
  </si>
  <si>
    <t>ACCOUNTING SERVICES EXPENSE</t>
  </si>
  <si>
    <t>DRYER VENT CLEANING EXPENSE</t>
  </si>
  <si>
    <t>TREE AND SHRUB MAINTENANCE EXPENSE</t>
  </si>
  <si>
    <t>OFFICE SUPPLIES EXPENSE</t>
  </si>
  <si>
    <t>ASSESSMENT INCOME**</t>
  </si>
  <si>
    <t>PLOWING</t>
  </si>
  <si>
    <t>MISC ADMIN EXPENSE</t>
  </si>
  <si>
    <t>INTEREST EARNED*</t>
  </si>
  <si>
    <t>INSURANCE EXPENSE</t>
  </si>
  <si>
    <t>DEPOSIT****</t>
  </si>
  <si>
    <t>WITHDRAWAL</t>
  </si>
  <si>
    <t>ASSESSMENT  TRANSFER  EXPENSE</t>
  </si>
  <si>
    <t>CAPITAL RESERVE ACCOUNT PAYMENT EXPENSE****</t>
  </si>
  <si>
    <t>LAWN MAINTENANCE</t>
  </si>
  <si>
    <t>GENERAL MAINTENANCE EXPENSE</t>
  </si>
  <si>
    <t>AUGUST 2015</t>
  </si>
  <si>
    <t>* - Bank Interest for the month of August 2015 for Operating and Reserve account</t>
  </si>
  <si>
    <t>*** - Rubbish reimbursement for the month of September 2015</t>
  </si>
  <si>
    <t>**** - Was able to deposit monthly reserve of $1,855 into reserves for August 2015 but not special assessment funds</t>
  </si>
  <si>
    <t>WATER TEST AND MAINTENANCE EXPENSE</t>
  </si>
  <si>
    <t>ROOF REPAIR EXPENSE</t>
  </si>
  <si>
    <t>BANK SERVICE FEE EXPENSE*****</t>
  </si>
  <si>
    <t>***** - Had to purchase checks for payables</t>
  </si>
  <si>
    <t>PAINT AND PAINT SUPPLY/EQUIP EXPENSE******</t>
  </si>
  <si>
    <t>****** - Deposit for painting of units 13-24 for $8,400 which covers 50% of total project cost.  Plus there was $850 in additional painting that was completed around the property and last years 3 decks</t>
  </si>
  <si>
    <t>** - Income received due to special assessment money coming in totaling for August 2015 of $2,075.78.  Will not transfer assessment money to reserves until all operating expenses are paid.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</si>
</sst>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[$-409]dddd\,\ mmmm\ dd\,\ yyyy"/>
    <numFmt numFmtId="166" formatCode="[$-409]mmm\-yy;@"/>
    <numFmt numFmtId="167" formatCode="[$-409]mmmm\-yy;@"/>
    <numFmt numFmtId="168" formatCode="mmm\-yyyy"/>
    <numFmt numFmtId="169" formatCode="&quot;$&quot;#,##0"/>
    <numFmt numFmtId="170" formatCode="0.0%"/>
    <numFmt numFmtId="171" formatCode="&quot;$&quot;#,##0.00"/>
    <numFmt numFmtId="172" formatCode="[$-409]mmmm\ d\,\ yyyy;@"/>
    <numFmt numFmtId="173" formatCode="[$-409]mmmmm\-yy;@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6"/>
      <name val="Times New Roman"/>
      <family val="1"/>
    </font>
    <font>
      <b/>
      <sz val="10"/>
      <name val="Arial"/>
      <family val="2"/>
    </font>
    <font>
      <u val="single"/>
      <sz val="16"/>
      <name val="Times New Roman"/>
      <family val="1"/>
    </font>
    <font>
      <b/>
      <u val="single"/>
      <sz val="12"/>
      <name val="Times New Roman"/>
      <family val="1"/>
    </font>
    <font>
      <sz val="16"/>
      <color indexed="8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3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44" fontId="3" fillId="0" borderId="0" xfId="44" applyFont="1" applyAlignment="1">
      <alignment horizontal="center"/>
    </xf>
    <xf numFmtId="44" fontId="3" fillId="0" borderId="0" xfId="44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44" fontId="3" fillId="0" borderId="10" xfId="44" applyFont="1" applyBorder="1" applyAlignment="1">
      <alignment horizontal="center"/>
    </xf>
    <xf numFmtId="164" fontId="7" fillId="0" borderId="11" xfId="44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6" fontId="7" fillId="0" borderId="11" xfId="44" applyNumberFormat="1" applyFont="1" applyBorder="1" applyAlignment="1">
      <alignment horizontal="center"/>
    </xf>
    <xf numFmtId="0" fontId="11" fillId="0" borderId="0" xfId="0" applyFont="1" applyAlignment="1">
      <alignment/>
    </xf>
    <xf numFmtId="39" fontId="12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 quotePrefix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39" fontId="13" fillId="0" borderId="0" xfId="0" applyNumberFormat="1" applyFont="1" applyAlignment="1">
      <alignment/>
    </xf>
    <xf numFmtId="39" fontId="7" fillId="0" borderId="0" xfId="0" applyNumberFormat="1" applyFont="1" applyAlignment="1">
      <alignment/>
    </xf>
    <xf numFmtId="39" fontId="7" fillId="0" borderId="0" xfId="0" applyNumberFormat="1" applyFont="1" applyAlignment="1" quotePrefix="1">
      <alignment/>
    </xf>
    <xf numFmtId="39" fontId="14" fillId="0" borderId="0" xfId="0" applyNumberFormat="1" applyFont="1" applyBorder="1" applyAlignment="1" applyProtection="1">
      <alignment/>
      <protection/>
    </xf>
    <xf numFmtId="167" fontId="15" fillId="0" borderId="0" xfId="0" applyNumberFormat="1" applyFont="1" applyAlignment="1">
      <alignment/>
    </xf>
    <xf numFmtId="167" fontId="1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7" fontId="15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166" fontId="7" fillId="0" borderId="13" xfId="44" applyNumberFormat="1" applyFont="1" applyBorder="1" applyAlignment="1">
      <alignment horizontal="center"/>
    </xf>
    <xf numFmtId="166" fontId="7" fillId="0" borderId="14" xfId="44" applyNumberFormat="1" applyFont="1" applyBorder="1" applyAlignment="1">
      <alignment horizontal="center"/>
    </xf>
    <xf numFmtId="39" fontId="17" fillId="0" borderId="0" xfId="0" applyNumberFormat="1" applyFont="1" applyBorder="1" applyAlignment="1" applyProtection="1">
      <alignment/>
      <protection/>
    </xf>
    <xf numFmtId="39" fontId="4" fillId="0" borderId="15" xfId="0" applyNumberFormat="1" applyFont="1" applyBorder="1" applyAlignment="1" applyProtection="1">
      <alignment horizontal="center"/>
      <protection/>
    </xf>
    <xf numFmtId="39" fontId="5" fillId="0" borderId="15" xfId="0" applyNumberFormat="1" applyFont="1" applyBorder="1" applyAlignment="1" applyProtection="1">
      <alignment horizontal="center"/>
      <protection/>
    </xf>
    <xf numFmtId="0" fontId="3" fillId="0" borderId="16" xfId="0" applyFont="1" applyBorder="1" applyAlignment="1">
      <alignment/>
    </xf>
    <xf numFmtId="44" fontId="3" fillId="0" borderId="17" xfId="44" applyFont="1" applyBorder="1" applyAlignment="1">
      <alignment horizontal="center"/>
    </xf>
    <xf numFmtId="17" fontId="16" fillId="32" borderId="18" xfId="0" applyNumberFormat="1" applyFont="1" applyFill="1" applyBorder="1" applyAlignment="1">
      <alignment horizontal="center"/>
    </xf>
    <xf numFmtId="17" fontId="16" fillId="32" borderId="19" xfId="0" applyNumberFormat="1" applyFont="1" applyFill="1" applyBorder="1" applyAlignment="1">
      <alignment horizontal="center"/>
    </xf>
    <xf numFmtId="17" fontId="16" fillId="32" borderId="20" xfId="0" applyNumberFormat="1" applyFont="1" applyFill="1" applyBorder="1" applyAlignment="1">
      <alignment horizontal="center"/>
    </xf>
    <xf numFmtId="39" fontId="4" fillId="0" borderId="21" xfId="0" applyNumberFormat="1" applyFont="1" applyBorder="1" applyAlignment="1" applyProtection="1">
      <alignment horizontal="center"/>
      <protection/>
    </xf>
    <xf numFmtId="39" fontId="5" fillId="0" borderId="22" xfId="0" applyNumberFormat="1" applyFont="1" applyBorder="1" applyAlignment="1" applyProtection="1">
      <alignment horizontal="right"/>
      <protection/>
    </xf>
    <xf numFmtId="39" fontId="10" fillId="0" borderId="0" xfId="0" applyNumberFormat="1" applyFont="1" applyAlignment="1">
      <alignment horizontal="left"/>
    </xf>
    <xf numFmtId="39" fontId="5" fillId="0" borderId="23" xfId="0" applyNumberFormat="1" applyFont="1" applyBorder="1" applyAlignment="1" applyProtection="1">
      <alignment horizontal="right"/>
      <protection/>
    </xf>
    <xf numFmtId="39" fontId="5" fillId="0" borderId="24" xfId="0" applyNumberFormat="1" applyFont="1" applyBorder="1" applyAlignment="1" applyProtection="1">
      <alignment horizontal="right"/>
      <protection/>
    </xf>
    <xf numFmtId="39" fontId="4" fillId="0" borderId="24" xfId="0" applyNumberFormat="1" applyFont="1" applyBorder="1" applyAlignment="1" applyProtection="1">
      <alignment horizontal="right"/>
      <protection/>
    </xf>
    <xf numFmtId="39" fontId="5" fillId="0" borderId="25" xfId="0" applyNumberFormat="1" applyFont="1" applyBorder="1" applyAlignment="1" applyProtection="1">
      <alignment horizontal="right"/>
      <protection/>
    </xf>
    <xf numFmtId="39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7" fillId="0" borderId="26" xfId="0" applyFont="1" applyBorder="1" applyAlignment="1">
      <alignment horizontal="center"/>
    </xf>
    <xf numFmtId="39" fontId="5" fillId="0" borderId="27" xfId="0" applyNumberFormat="1" applyFont="1" applyBorder="1" applyAlignment="1" applyProtection="1">
      <alignment horizontal="right"/>
      <protection/>
    </xf>
    <xf numFmtId="39" fontId="5" fillId="0" borderId="28" xfId="0" applyNumberFormat="1" applyFont="1" applyBorder="1" applyAlignment="1" applyProtection="1">
      <alignment horizontal="right"/>
      <protection/>
    </xf>
    <xf numFmtId="39" fontId="5" fillId="0" borderId="29" xfId="0" applyNumberFormat="1" applyFont="1" applyBorder="1" applyAlignment="1" applyProtection="1">
      <alignment horizontal="right"/>
      <protection/>
    </xf>
    <xf numFmtId="39" fontId="5" fillId="0" borderId="22" xfId="0" applyNumberFormat="1" applyFont="1" applyBorder="1" applyAlignment="1" applyProtection="1">
      <alignment horizontal="center"/>
      <protection/>
    </xf>
    <xf numFmtId="39" fontId="4" fillId="0" borderId="30" xfId="0" applyNumberFormat="1" applyFont="1" applyBorder="1" applyAlignment="1" applyProtection="1">
      <alignment horizontal="right"/>
      <protection/>
    </xf>
    <xf numFmtId="0" fontId="7" fillId="33" borderId="21" xfId="0" applyFont="1" applyFill="1" applyBorder="1" applyAlignment="1">
      <alignment horizontal="center"/>
    </xf>
    <xf numFmtId="39" fontId="5" fillId="0" borderId="31" xfId="0" applyNumberFormat="1" applyFont="1" applyBorder="1" applyAlignment="1" applyProtection="1">
      <alignment horizontal="right"/>
      <protection/>
    </xf>
    <xf numFmtId="171" fontId="3" fillId="0" borderId="0" xfId="0" applyNumberFormat="1" applyFont="1" applyAlignment="1">
      <alignment horizontal="center"/>
    </xf>
    <xf numFmtId="171" fontId="4" fillId="33" borderId="21" xfId="0" applyNumberFormat="1" applyFont="1" applyFill="1" applyBorder="1" applyAlignment="1" applyProtection="1">
      <alignment horizontal="center"/>
      <protection/>
    </xf>
    <xf numFmtId="171" fontId="2" fillId="0" borderId="0" xfId="0" applyNumberFormat="1" applyFont="1" applyBorder="1" applyAlignment="1">
      <alignment/>
    </xf>
    <xf numFmtId="39" fontId="4" fillId="33" borderId="21" xfId="0" applyNumberFormat="1" applyFont="1" applyFill="1" applyBorder="1" applyAlignment="1" applyProtection="1">
      <alignment horizontal="center"/>
      <protection/>
    </xf>
    <xf numFmtId="171" fontId="5" fillId="33" borderId="32" xfId="0" applyNumberFormat="1" applyFont="1" applyFill="1" applyBorder="1" applyAlignment="1" applyProtection="1">
      <alignment horizontal="center"/>
      <protection/>
    </xf>
    <xf numFmtId="171" fontId="5" fillId="33" borderId="26" xfId="0" applyNumberFormat="1" applyFont="1" applyFill="1" applyBorder="1" applyAlignment="1" applyProtection="1">
      <alignment horizontal="center"/>
      <protection/>
    </xf>
    <xf numFmtId="171" fontId="5" fillId="33" borderId="33" xfId="0" applyNumberFormat="1" applyFont="1" applyFill="1" applyBorder="1" applyAlignment="1" applyProtection="1">
      <alignment horizontal="center"/>
      <protection/>
    </xf>
    <xf numFmtId="39" fontId="5" fillId="0" borderId="29" xfId="0" applyNumberFormat="1" applyFont="1" applyBorder="1" applyAlignment="1" applyProtection="1">
      <alignment horizontal="center"/>
      <protection/>
    </xf>
    <xf numFmtId="8" fontId="5" fillId="0" borderId="24" xfId="0" applyNumberFormat="1" applyFont="1" applyBorder="1" applyAlignment="1" applyProtection="1">
      <alignment horizontal="center"/>
      <protection/>
    </xf>
    <xf numFmtId="8" fontId="5" fillId="0" borderId="23" xfId="0" applyNumberFormat="1" applyFont="1" applyBorder="1" applyAlignment="1" applyProtection="1">
      <alignment horizontal="center"/>
      <protection/>
    </xf>
    <xf numFmtId="8" fontId="5" fillId="0" borderId="25" xfId="0" applyNumberFormat="1" applyFont="1" applyBorder="1" applyAlignment="1" applyProtection="1">
      <alignment horizontal="center"/>
      <protection/>
    </xf>
    <xf numFmtId="8" fontId="5" fillId="33" borderId="33" xfId="0" applyNumberFormat="1" applyFont="1" applyFill="1" applyBorder="1" applyAlignment="1" applyProtection="1">
      <alignment horizontal="center"/>
      <protection/>
    </xf>
    <xf numFmtId="8" fontId="5" fillId="0" borderId="30" xfId="0" applyNumberFormat="1" applyFont="1" applyBorder="1" applyAlignment="1" applyProtection="1">
      <alignment horizontal="center"/>
      <protection/>
    </xf>
    <xf numFmtId="8" fontId="7" fillId="0" borderId="15" xfId="44" applyNumberFormat="1" applyFont="1" applyBorder="1" applyAlignment="1">
      <alignment horizontal="center"/>
    </xf>
    <xf numFmtId="8" fontId="5" fillId="0" borderId="21" xfId="0" applyNumberFormat="1" applyFont="1" applyBorder="1" applyAlignment="1" applyProtection="1">
      <alignment horizontal="center"/>
      <protection/>
    </xf>
    <xf numFmtId="8" fontId="5" fillId="0" borderId="15" xfId="0" applyNumberFormat="1" applyFont="1" applyBorder="1" applyAlignment="1" applyProtection="1">
      <alignment horizontal="center"/>
      <protection/>
    </xf>
    <xf numFmtId="8" fontId="5" fillId="0" borderId="0" xfId="0" applyNumberFormat="1" applyFont="1" applyFill="1" applyBorder="1" applyAlignment="1" applyProtection="1">
      <alignment horizontal="center"/>
      <protection/>
    </xf>
    <xf numFmtId="8" fontId="5" fillId="33" borderId="21" xfId="0" applyNumberFormat="1" applyFont="1" applyFill="1" applyBorder="1" applyAlignment="1" applyProtection="1">
      <alignment horizontal="center"/>
      <protection/>
    </xf>
    <xf numFmtId="8" fontId="7" fillId="0" borderId="26" xfId="44" applyNumberFormat="1" applyFont="1" applyBorder="1" applyAlignment="1">
      <alignment horizontal="center"/>
    </xf>
    <xf numFmtId="8" fontId="3" fillId="0" borderId="23" xfId="44" applyNumberFormat="1" applyFont="1" applyBorder="1" applyAlignment="1">
      <alignment horizontal="center"/>
    </xf>
    <xf numFmtId="8" fontId="9" fillId="0" borderId="0" xfId="0" applyNumberFormat="1" applyFont="1" applyAlignment="1">
      <alignment/>
    </xf>
    <xf numFmtId="8" fontId="3" fillId="0" borderId="30" xfId="44" applyNumberFormat="1" applyFont="1" applyBorder="1" applyAlignment="1">
      <alignment horizontal="center"/>
    </xf>
    <xf numFmtId="8" fontId="5" fillId="0" borderId="18" xfId="0" applyNumberFormat="1" applyFont="1" applyBorder="1" applyAlignment="1" applyProtection="1">
      <alignment horizontal="center"/>
      <protection/>
    </xf>
    <xf numFmtId="8" fontId="5" fillId="0" borderId="19" xfId="0" applyNumberFormat="1" applyFont="1" applyBorder="1" applyAlignment="1" applyProtection="1">
      <alignment horizontal="center"/>
      <protection/>
    </xf>
    <xf numFmtId="8" fontId="5" fillId="0" borderId="20" xfId="0" applyNumberFormat="1" applyFont="1" applyBorder="1" applyAlignment="1" applyProtection="1">
      <alignment horizontal="center"/>
      <protection/>
    </xf>
    <xf numFmtId="8" fontId="3" fillId="0" borderId="0" xfId="0" applyNumberFormat="1" applyFont="1" applyBorder="1" applyAlignment="1">
      <alignment horizontal="center"/>
    </xf>
    <xf numFmtId="8" fontId="5" fillId="0" borderId="13" xfId="0" applyNumberFormat="1" applyFont="1" applyBorder="1" applyAlignment="1" applyProtection="1">
      <alignment horizontal="center"/>
      <protection/>
    </xf>
    <xf numFmtId="8" fontId="5" fillId="0" borderId="11" xfId="0" applyNumberFormat="1" applyFont="1" applyBorder="1" applyAlignment="1" applyProtection="1">
      <alignment horizontal="center"/>
      <protection/>
    </xf>
    <xf numFmtId="8" fontId="5" fillId="0" borderId="14" xfId="0" applyNumberFormat="1" applyFont="1" applyBorder="1" applyAlignment="1" applyProtection="1">
      <alignment horizontal="center"/>
      <protection/>
    </xf>
    <xf numFmtId="8" fontId="3" fillId="0" borderId="0" xfId="0" applyNumberFormat="1" applyFont="1" applyFill="1" applyBorder="1" applyAlignment="1">
      <alignment horizontal="center"/>
    </xf>
    <xf numFmtId="8" fontId="3" fillId="0" borderId="10" xfId="44" applyNumberFormat="1" applyFont="1" applyBorder="1" applyAlignment="1">
      <alignment horizontal="center"/>
    </xf>
    <xf numFmtId="8" fontId="3" fillId="0" borderId="17" xfId="44" applyNumberFormat="1" applyFont="1" applyBorder="1" applyAlignment="1">
      <alignment horizontal="center"/>
    </xf>
    <xf numFmtId="8" fontId="3" fillId="0" borderId="0" xfId="0" applyNumberFormat="1" applyFont="1" applyAlignment="1">
      <alignment/>
    </xf>
    <xf numFmtId="8" fontId="3" fillId="0" borderId="12" xfId="44" applyNumberFormat="1" applyFont="1" applyBorder="1" applyAlignment="1">
      <alignment horizontal="center"/>
    </xf>
    <xf numFmtId="8" fontId="3" fillId="0" borderId="34" xfId="44" applyNumberFormat="1" applyFont="1" applyBorder="1" applyAlignment="1">
      <alignment horizontal="center"/>
    </xf>
    <xf numFmtId="8" fontId="3" fillId="0" borderId="35" xfId="44" applyNumberFormat="1" applyFont="1" applyBorder="1" applyAlignment="1">
      <alignment horizontal="center"/>
    </xf>
    <xf numFmtId="8" fontId="3" fillId="0" borderId="36" xfId="44" applyNumberFormat="1" applyFont="1" applyBorder="1" applyAlignment="1">
      <alignment horizontal="center"/>
    </xf>
    <xf numFmtId="8" fontId="3" fillId="0" borderId="37" xfId="44" applyNumberFormat="1" applyFont="1" applyBorder="1" applyAlignment="1">
      <alignment horizontal="center"/>
    </xf>
    <xf numFmtId="8" fontId="3" fillId="0" borderId="38" xfId="44" applyNumberFormat="1" applyFont="1" applyBorder="1" applyAlignment="1">
      <alignment horizontal="center"/>
    </xf>
    <xf numFmtId="8" fontId="3" fillId="0" borderId="39" xfId="44" applyNumberFormat="1" applyFont="1" applyBorder="1" applyAlignment="1">
      <alignment horizontal="center"/>
    </xf>
    <xf numFmtId="8" fontId="3" fillId="0" borderId="40" xfId="44" applyNumberFormat="1" applyFont="1" applyBorder="1" applyAlignment="1">
      <alignment horizontal="center"/>
    </xf>
    <xf numFmtId="8" fontId="7" fillId="0" borderId="18" xfId="44" applyNumberFormat="1" applyFont="1" applyBorder="1" applyAlignment="1">
      <alignment horizontal="center"/>
    </xf>
    <xf numFmtId="8" fontId="5" fillId="0" borderId="34" xfId="0" applyNumberFormat="1" applyFont="1" applyBorder="1" applyAlignment="1" applyProtection="1">
      <alignment horizontal="center"/>
      <protection/>
    </xf>
    <xf numFmtId="8" fontId="5" fillId="0" borderId="41" xfId="0" applyNumberFormat="1" applyFont="1" applyBorder="1" applyAlignment="1" applyProtection="1">
      <alignment horizontal="center"/>
      <protection/>
    </xf>
    <xf numFmtId="8" fontId="5" fillId="0" borderId="42" xfId="0" applyNumberFormat="1" applyFont="1" applyBorder="1" applyAlignment="1" applyProtection="1">
      <alignment horizontal="center"/>
      <protection/>
    </xf>
    <xf numFmtId="8" fontId="3" fillId="0" borderId="0" xfId="0" applyNumberFormat="1" applyFont="1" applyAlignment="1">
      <alignment horizontal="center"/>
    </xf>
    <xf numFmtId="8" fontId="5" fillId="0" borderId="37" xfId="0" applyNumberFormat="1" applyFont="1" applyBorder="1" applyAlignment="1" applyProtection="1">
      <alignment horizontal="center"/>
      <protection/>
    </xf>
    <xf numFmtId="8" fontId="5" fillId="0" borderId="35" xfId="0" applyNumberFormat="1" applyFont="1" applyBorder="1" applyAlignment="1" applyProtection="1">
      <alignment horizontal="center"/>
      <protection/>
    </xf>
    <xf numFmtId="8" fontId="5" fillId="0" borderId="36" xfId="0" applyNumberFormat="1" applyFont="1" applyBorder="1" applyAlignment="1" applyProtection="1">
      <alignment horizontal="center"/>
      <protection/>
    </xf>
    <xf numFmtId="8" fontId="7" fillId="0" borderId="0" xfId="0" applyNumberFormat="1" applyFont="1" applyAlignment="1">
      <alignment horizontal="center"/>
    </xf>
    <xf numFmtId="8" fontId="5" fillId="0" borderId="43" xfId="0" applyNumberFormat="1" applyFont="1" applyBorder="1" applyAlignment="1" applyProtection="1">
      <alignment horizontal="center"/>
      <protection/>
    </xf>
    <xf numFmtId="8" fontId="5" fillId="0" borderId="44" xfId="0" applyNumberFormat="1" applyFont="1" applyBorder="1" applyAlignment="1" applyProtection="1">
      <alignment horizontal="center"/>
      <protection/>
    </xf>
    <xf numFmtId="8" fontId="5" fillId="0" borderId="45" xfId="0" applyNumberFormat="1" applyFont="1" applyBorder="1" applyAlignment="1" applyProtection="1">
      <alignment horizontal="center"/>
      <protection/>
    </xf>
    <xf numFmtId="8" fontId="5" fillId="33" borderId="32" xfId="0" applyNumberFormat="1" applyFont="1" applyFill="1" applyBorder="1" applyAlignment="1" applyProtection="1">
      <alignment horizontal="center"/>
      <protection/>
    </xf>
    <xf numFmtId="8" fontId="5" fillId="33" borderId="26" xfId="0" applyNumberFormat="1" applyFont="1" applyFill="1" applyBorder="1" applyAlignment="1" applyProtection="1">
      <alignment horizontal="center"/>
      <protection/>
    </xf>
    <xf numFmtId="8" fontId="5" fillId="0" borderId="46" xfId="0" applyNumberFormat="1" applyFont="1" applyBorder="1" applyAlignment="1" applyProtection="1">
      <alignment horizontal="center"/>
      <protection/>
    </xf>
    <xf numFmtId="8" fontId="5" fillId="0" borderId="38" xfId="0" applyNumberFormat="1" applyFont="1" applyBorder="1" applyAlignment="1" applyProtection="1">
      <alignment horizontal="center"/>
      <protection/>
    </xf>
    <xf numFmtId="8" fontId="5" fillId="0" borderId="39" xfId="0" applyNumberFormat="1" applyFont="1" applyBorder="1" applyAlignment="1" applyProtection="1">
      <alignment horizontal="center"/>
      <protection/>
    </xf>
    <xf numFmtId="8" fontId="5" fillId="0" borderId="40" xfId="0" applyNumberFormat="1" applyFont="1" applyBorder="1" applyAlignment="1" applyProtection="1">
      <alignment horizontal="center"/>
      <protection/>
    </xf>
    <xf numFmtId="8" fontId="7" fillId="0" borderId="19" xfId="44" applyNumberFormat="1" applyFont="1" applyBorder="1" applyAlignment="1">
      <alignment horizontal="center"/>
    </xf>
    <xf numFmtId="8" fontId="7" fillId="0" borderId="20" xfId="44" applyNumberFormat="1" applyFont="1" applyBorder="1" applyAlignment="1">
      <alignment horizontal="center"/>
    </xf>
    <xf numFmtId="8" fontId="7" fillId="0" borderId="0" xfId="44" applyNumberFormat="1" applyFont="1" applyBorder="1" applyAlignment="1">
      <alignment horizontal="center"/>
    </xf>
    <xf numFmtId="8" fontId="5" fillId="33" borderId="47" xfId="0" applyNumberFormat="1" applyFont="1" applyFill="1" applyBorder="1" applyAlignment="1" applyProtection="1">
      <alignment horizontal="center"/>
      <protection/>
    </xf>
    <xf numFmtId="8" fontId="5" fillId="33" borderId="48" xfId="0" applyNumberFormat="1" applyFont="1" applyFill="1" applyBorder="1" applyAlignment="1" applyProtection="1">
      <alignment horizontal="center"/>
      <protection/>
    </xf>
    <xf numFmtId="8" fontId="5" fillId="33" borderId="49" xfId="0" applyNumberFormat="1" applyFont="1" applyFill="1" applyBorder="1" applyAlignment="1" applyProtection="1">
      <alignment horizontal="center"/>
      <protection/>
    </xf>
    <xf numFmtId="8" fontId="5" fillId="33" borderId="50" xfId="0" applyNumberFormat="1" applyFont="1" applyFill="1" applyBorder="1" applyAlignment="1" applyProtection="1">
      <alignment horizontal="center"/>
      <protection/>
    </xf>
    <xf numFmtId="167" fontId="16" fillId="32" borderId="18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21" fillId="0" borderId="0" xfId="0" applyFont="1" applyAlignment="1">
      <alignment/>
    </xf>
    <xf numFmtId="0" fontId="8" fillId="0" borderId="0" xfId="0" applyFont="1" applyAlignment="1">
      <alignment/>
    </xf>
    <xf numFmtId="167" fontId="22" fillId="33" borderId="46" xfId="0" applyNumberFormat="1" applyFont="1" applyFill="1" applyBorder="1" applyAlignment="1" quotePrefix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8" fontId="7" fillId="0" borderId="21" xfId="44" applyNumberFormat="1" applyFont="1" applyBorder="1" applyAlignment="1">
      <alignment horizontal="center"/>
    </xf>
    <xf numFmtId="171" fontId="5" fillId="33" borderId="21" xfId="0" applyNumberFormat="1" applyFont="1" applyFill="1" applyBorder="1" applyAlignment="1" applyProtection="1">
      <alignment horizontal="center"/>
      <protection/>
    </xf>
    <xf numFmtId="8" fontId="7" fillId="0" borderId="46" xfId="44" applyNumberFormat="1" applyFont="1" applyBorder="1" applyAlignment="1">
      <alignment horizontal="center"/>
    </xf>
    <xf numFmtId="0" fontId="3" fillId="0" borderId="51" xfId="0" applyFont="1" applyBorder="1" applyAlignment="1">
      <alignment horizontal="right"/>
    </xf>
    <xf numFmtId="39" fontId="20" fillId="33" borderId="21" xfId="0" applyNumberFormat="1" applyFont="1" applyFill="1" applyBorder="1" applyAlignment="1" applyProtection="1">
      <alignment horizontal="center" wrapText="1"/>
      <protection/>
    </xf>
    <xf numFmtId="8" fontId="5" fillId="0" borderId="0" xfId="0" applyNumberFormat="1" applyFont="1" applyBorder="1" applyAlignment="1" applyProtection="1">
      <alignment horizontal="center"/>
      <protection/>
    </xf>
    <xf numFmtId="8" fontId="5" fillId="0" borderId="52" xfId="0" applyNumberFormat="1" applyFont="1" applyFill="1" applyBorder="1" applyAlignment="1" applyProtection="1">
      <alignment horizontal="center"/>
      <protection/>
    </xf>
    <xf numFmtId="8" fontId="3" fillId="0" borderId="52" xfId="44" applyNumberFormat="1" applyFont="1" applyFill="1" applyBorder="1" applyAlignment="1">
      <alignment horizontal="center"/>
    </xf>
    <xf numFmtId="39" fontId="5" fillId="0" borderId="46" xfId="0" applyNumberFormat="1" applyFont="1" applyBorder="1" applyAlignment="1" applyProtection="1">
      <alignment horizontal="right"/>
      <protection/>
    </xf>
    <xf numFmtId="8" fontId="3" fillId="0" borderId="16" xfId="44" applyNumberFormat="1" applyFont="1" applyBorder="1" applyAlignment="1">
      <alignment horizontal="center"/>
    </xf>
    <xf numFmtId="0" fontId="3" fillId="0" borderId="53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="75" zoomScaleNormal="75" zoomScalePageLayoutView="0" workbookViewId="0" topLeftCell="A58">
      <selection activeCell="B78" sqref="B78"/>
    </sheetView>
  </sheetViews>
  <sheetFormatPr defaultColWidth="9.140625" defaultRowHeight="12.75"/>
  <cols>
    <col min="1" max="1" width="3.8515625" style="27" customWidth="1"/>
    <col min="2" max="2" width="57.421875" style="13" customWidth="1"/>
    <col min="3" max="3" width="3.57421875" style="13" customWidth="1"/>
    <col min="4" max="4" width="16.28125" style="8" customWidth="1"/>
    <col min="5" max="5" width="15.421875" style="8" customWidth="1"/>
    <col min="6" max="6" width="15.8515625" style="8" customWidth="1"/>
    <col min="7" max="10" width="15.7109375" style="8" customWidth="1"/>
    <col min="11" max="11" width="14.7109375" style="8" customWidth="1"/>
    <col min="12" max="15" width="14.7109375" style="8" hidden="1" customWidth="1"/>
    <col min="16" max="16" width="2.28125" style="8" customWidth="1"/>
    <col min="17" max="17" width="22.00390625" style="8" bestFit="1" customWidth="1"/>
    <col min="18" max="18" width="22.00390625" style="130" bestFit="1" customWidth="1"/>
  </cols>
  <sheetData>
    <row r="1" spans="2:15" ht="21">
      <c r="B1" s="44" t="s">
        <v>21</v>
      </c>
      <c r="C1" s="16"/>
      <c r="D1" s="21"/>
      <c r="E1" s="21"/>
      <c r="F1" s="21"/>
      <c r="G1" s="3"/>
      <c r="H1" s="3"/>
      <c r="I1" s="3"/>
      <c r="J1" s="3"/>
      <c r="K1" s="3"/>
      <c r="L1" s="3"/>
      <c r="M1" s="3"/>
      <c r="N1" s="3"/>
      <c r="O1" s="3"/>
    </row>
    <row r="2" spans="2:15" ht="15">
      <c r="B2" s="1"/>
      <c r="C2" s="17"/>
      <c r="D2" s="22"/>
      <c r="E2" s="22"/>
      <c r="F2" s="22"/>
      <c r="G2" s="3"/>
      <c r="H2" s="3"/>
      <c r="I2" s="3"/>
      <c r="J2" s="3"/>
      <c r="K2" s="3"/>
      <c r="L2" s="3"/>
      <c r="M2" s="3"/>
      <c r="N2" s="3"/>
      <c r="O2" s="3"/>
    </row>
    <row r="3" spans="2:15" ht="15">
      <c r="B3" s="22" t="s">
        <v>21</v>
      </c>
      <c r="C3" s="17"/>
      <c r="D3" s="22"/>
      <c r="E3" s="22"/>
      <c r="F3" s="22"/>
      <c r="G3" s="3"/>
      <c r="H3" s="3"/>
      <c r="I3" s="3"/>
      <c r="J3" s="3"/>
      <c r="K3" s="3"/>
      <c r="L3" s="3"/>
      <c r="M3" s="3"/>
      <c r="N3" s="3"/>
      <c r="O3" s="3"/>
    </row>
    <row r="4" spans="2:15" ht="15">
      <c r="B4" s="12" t="s">
        <v>43</v>
      </c>
      <c r="C4" s="3"/>
      <c r="D4" s="12"/>
      <c r="E4" s="12"/>
      <c r="F4" s="12"/>
      <c r="G4" s="3"/>
      <c r="H4" s="3"/>
      <c r="I4" s="3"/>
      <c r="J4" s="3"/>
      <c r="K4" s="3"/>
      <c r="L4" s="3"/>
      <c r="M4" s="3"/>
      <c r="N4" s="3"/>
      <c r="O4" s="3"/>
    </row>
    <row r="5" spans="2:15" ht="15">
      <c r="B5" s="22"/>
      <c r="C5" s="18"/>
      <c r="D5" s="23"/>
      <c r="E5" s="23"/>
      <c r="F5" s="23"/>
      <c r="G5" s="3"/>
      <c r="H5" s="3"/>
      <c r="I5" s="3"/>
      <c r="J5" s="3"/>
      <c r="K5" s="3"/>
      <c r="L5" s="3"/>
      <c r="M5" s="3"/>
      <c r="N5" s="3"/>
      <c r="O5" s="3"/>
    </row>
    <row r="6" spans="2:18" ht="15">
      <c r="B6" s="12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6"/>
      <c r="Q6" s="3"/>
      <c r="R6" s="131"/>
    </row>
    <row r="7" spans="2:18" ht="15.75" thickBot="1">
      <c r="B7" s="3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31"/>
    </row>
    <row r="8" spans="2:18" ht="9.75" customHeight="1" thickBot="1">
      <c r="B8" s="31"/>
      <c r="C8" s="2"/>
      <c r="D8" s="37"/>
      <c r="E8" s="9"/>
      <c r="F8" s="9"/>
      <c r="G8" s="9"/>
      <c r="H8" s="9"/>
      <c r="I8" s="10"/>
      <c r="J8" s="9"/>
      <c r="K8" s="10"/>
      <c r="L8" s="9"/>
      <c r="M8" s="10"/>
      <c r="N8" s="9"/>
      <c r="O8" s="38"/>
      <c r="P8" s="3"/>
      <c r="Q8" s="37"/>
      <c r="R8" s="132"/>
    </row>
    <row r="9" spans="1:18" s="25" customFormat="1" ht="21" thickBot="1">
      <c r="A9" s="28"/>
      <c r="B9" s="129" t="s">
        <v>72</v>
      </c>
      <c r="C9" s="2"/>
      <c r="D9" s="39">
        <v>42005</v>
      </c>
      <c r="E9" s="40">
        <v>42036</v>
      </c>
      <c r="F9" s="40">
        <v>42064</v>
      </c>
      <c r="G9" s="40">
        <v>42095</v>
      </c>
      <c r="H9" s="40">
        <v>42125</v>
      </c>
      <c r="I9" s="40">
        <v>42156</v>
      </c>
      <c r="J9" s="40">
        <v>42186</v>
      </c>
      <c r="K9" s="40">
        <v>42217</v>
      </c>
      <c r="L9" s="40">
        <v>42248</v>
      </c>
      <c r="M9" s="40">
        <v>42278</v>
      </c>
      <c r="N9" s="40">
        <v>42309</v>
      </c>
      <c r="O9" s="41">
        <v>42339</v>
      </c>
      <c r="P9" s="26"/>
      <c r="Q9" s="125" t="s">
        <v>53</v>
      </c>
      <c r="R9" s="125" t="s">
        <v>54</v>
      </c>
    </row>
    <row r="10" spans="2:18" ht="17.25" customHeight="1" thickBot="1">
      <c r="B10" s="36"/>
      <c r="C10" s="2"/>
      <c r="D10" s="32"/>
      <c r="E10" s="11"/>
      <c r="F10" s="14"/>
      <c r="G10" s="14"/>
      <c r="H10" s="14"/>
      <c r="I10" s="14"/>
      <c r="J10" s="14"/>
      <c r="K10" s="14"/>
      <c r="L10" s="14"/>
      <c r="M10" s="14"/>
      <c r="N10" s="14"/>
      <c r="O10" s="33"/>
      <c r="P10" s="3"/>
      <c r="Q10" s="32"/>
      <c r="R10" s="32"/>
    </row>
    <row r="11" spans="1:18" ht="8.25" customHeight="1">
      <c r="A11" s="29"/>
      <c r="B11" s="19"/>
      <c r="C11" s="2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3"/>
      <c r="Q11" s="7"/>
      <c r="R11" s="7"/>
    </row>
    <row r="12" spans="1:18" ht="21" thickBot="1">
      <c r="A12" s="29"/>
      <c r="B12" s="34" t="s">
        <v>3</v>
      </c>
      <c r="C12" s="2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3"/>
      <c r="Q12" s="7"/>
      <c r="R12" s="7"/>
    </row>
    <row r="13" spans="2:18" ht="15">
      <c r="B13" s="52" t="s">
        <v>50</v>
      </c>
      <c r="C13" s="2"/>
      <c r="D13" s="142">
        <v>17120.92</v>
      </c>
      <c r="E13" s="89">
        <v>14157.19</v>
      </c>
      <c r="F13" s="89">
        <v>21588.09</v>
      </c>
      <c r="G13" s="89">
        <v>16724.01</v>
      </c>
      <c r="H13" s="89">
        <v>18970</v>
      </c>
      <c r="I13" s="89">
        <v>15130.2</v>
      </c>
      <c r="J13" s="89">
        <v>21539.96</v>
      </c>
      <c r="K13" s="89">
        <v>22626</v>
      </c>
      <c r="L13" s="89">
        <v>0</v>
      </c>
      <c r="M13" s="89">
        <v>0</v>
      </c>
      <c r="N13" s="89">
        <v>0</v>
      </c>
      <c r="O13" s="90">
        <v>0</v>
      </c>
      <c r="P13" s="91"/>
      <c r="Q13" s="92">
        <f>SUM(D13:O13)</f>
        <v>147856.37</v>
      </c>
      <c r="R13" s="92">
        <v>222600</v>
      </c>
    </row>
    <row r="14" spans="2:18" ht="15">
      <c r="B14" s="141" t="s">
        <v>51</v>
      </c>
      <c r="C14" s="2"/>
      <c r="D14" s="96">
        <v>1.3</v>
      </c>
      <c r="E14" s="94">
        <v>0.94</v>
      </c>
      <c r="F14" s="94">
        <v>0.84</v>
      </c>
      <c r="G14" s="94">
        <v>1.15</v>
      </c>
      <c r="H14" s="94">
        <v>0.66</v>
      </c>
      <c r="I14" s="94">
        <v>0.91</v>
      </c>
      <c r="J14" s="94">
        <v>0.74</v>
      </c>
      <c r="K14" s="94">
        <v>0.91</v>
      </c>
      <c r="L14" s="94">
        <v>0</v>
      </c>
      <c r="M14" s="94">
        <v>0</v>
      </c>
      <c r="N14" s="94">
        <v>0</v>
      </c>
      <c r="O14" s="95">
        <v>0</v>
      </c>
      <c r="P14" s="91"/>
      <c r="Q14" s="78">
        <f>SUM(D14:O14)</f>
        <v>7.450000000000001</v>
      </c>
      <c r="R14" s="78">
        <v>12</v>
      </c>
    </row>
    <row r="15" spans="2:18" ht="15">
      <c r="B15" s="53" t="s">
        <v>4</v>
      </c>
      <c r="C15" s="2"/>
      <c r="D15" s="93">
        <v>40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30</v>
      </c>
      <c r="K15" s="94">
        <v>50</v>
      </c>
      <c r="L15" s="94">
        <v>0</v>
      </c>
      <c r="M15" s="94">
        <v>0</v>
      </c>
      <c r="N15" s="94">
        <v>0</v>
      </c>
      <c r="O15" s="95">
        <v>0</v>
      </c>
      <c r="P15" s="91"/>
      <c r="Q15" s="78">
        <f>SUM(D15:O15)</f>
        <v>120</v>
      </c>
      <c r="R15" s="78">
        <v>240</v>
      </c>
    </row>
    <row r="16" spans="2:18" ht="15">
      <c r="B16" s="45" t="s">
        <v>61</v>
      </c>
      <c r="C16" s="2"/>
      <c r="D16" s="96">
        <v>5247</v>
      </c>
      <c r="E16" s="94">
        <v>7439</v>
      </c>
      <c r="F16" s="94">
        <v>5445</v>
      </c>
      <c r="G16" s="94">
        <v>3476</v>
      </c>
      <c r="H16" s="94">
        <v>3687</v>
      </c>
      <c r="I16" s="94">
        <v>2276</v>
      </c>
      <c r="J16" s="94">
        <v>9196.11</v>
      </c>
      <c r="K16" s="94">
        <v>2075.78</v>
      </c>
      <c r="L16" s="94">
        <v>0</v>
      </c>
      <c r="M16" s="94">
        <v>0</v>
      </c>
      <c r="N16" s="94">
        <v>0</v>
      </c>
      <c r="O16" s="95">
        <v>0</v>
      </c>
      <c r="P16" s="91"/>
      <c r="Q16" s="78">
        <f>SUM(D16:O16)</f>
        <v>38841.89</v>
      </c>
      <c r="R16" s="78">
        <v>70000</v>
      </c>
    </row>
    <row r="17" spans="2:18" ht="15.75" thickBot="1">
      <c r="B17" s="48" t="s">
        <v>52</v>
      </c>
      <c r="C17" s="2"/>
      <c r="D17" s="97">
        <v>795.67</v>
      </c>
      <c r="E17" s="98">
        <v>795.67</v>
      </c>
      <c r="F17" s="98">
        <v>795.67</v>
      </c>
      <c r="G17" s="98">
        <v>795.67</v>
      </c>
      <c r="H17" s="98">
        <v>795.67</v>
      </c>
      <c r="I17" s="98">
        <v>795.67</v>
      </c>
      <c r="J17" s="98">
        <v>795.67</v>
      </c>
      <c r="K17" s="98">
        <v>795.67</v>
      </c>
      <c r="L17" s="98">
        <v>0</v>
      </c>
      <c r="M17" s="98">
        <v>0</v>
      </c>
      <c r="N17" s="98">
        <v>0</v>
      </c>
      <c r="O17" s="99">
        <v>0</v>
      </c>
      <c r="P17" s="91"/>
      <c r="Q17" s="80">
        <f>SUM(D17:O17)</f>
        <v>6365.36</v>
      </c>
      <c r="R17" s="80">
        <v>9191.64</v>
      </c>
    </row>
    <row r="18" spans="1:18" s="5" customFormat="1" ht="15.75" thickBot="1">
      <c r="A18" s="30"/>
      <c r="B18" s="57" t="s">
        <v>22</v>
      </c>
      <c r="C18" s="2"/>
      <c r="D18" s="100">
        <f aca="true" t="shared" si="0" ref="D18:O18">SUM(D13:D17)</f>
        <v>23204.889999999996</v>
      </c>
      <c r="E18" s="100">
        <f t="shared" si="0"/>
        <v>22392.8</v>
      </c>
      <c r="F18" s="100">
        <f t="shared" si="0"/>
        <v>27829.6</v>
      </c>
      <c r="G18" s="100">
        <f t="shared" si="0"/>
        <v>20996.829999999998</v>
      </c>
      <c r="H18" s="100">
        <f t="shared" si="0"/>
        <v>23453.329999999998</v>
      </c>
      <c r="I18" s="100">
        <f t="shared" si="0"/>
        <v>18202.78</v>
      </c>
      <c r="J18" s="100">
        <f t="shared" si="0"/>
        <v>31562.48</v>
      </c>
      <c r="K18" s="100">
        <f t="shared" si="0"/>
        <v>25548.359999999997</v>
      </c>
      <c r="L18" s="100">
        <f t="shared" si="0"/>
        <v>0</v>
      </c>
      <c r="M18" s="100">
        <f t="shared" si="0"/>
        <v>0</v>
      </c>
      <c r="N18" s="100">
        <f t="shared" si="0"/>
        <v>0</v>
      </c>
      <c r="O18" s="100">
        <f t="shared" si="0"/>
        <v>0</v>
      </c>
      <c r="P18" s="91"/>
      <c r="Q18" s="100">
        <f>SUM(Q13:Q17)</f>
        <v>193191.07</v>
      </c>
      <c r="R18" s="133">
        <f>SUM(R13:R17)</f>
        <v>302043.64</v>
      </c>
    </row>
    <row r="19" spans="1:18" s="4" customFormat="1" ht="21">
      <c r="A19" s="29"/>
      <c r="B19" s="24"/>
      <c r="C19" s="2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</row>
    <row r="20" spans="1:18" s="4" customFormat="1" ht="21" thickBot="1">
      <c r="A20" s="29"/>
      <c r="B20" s="34" t="s">
        <v>20</v>
      </c>
      <c r="C20" s="2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</row>
    <row r="21" spans="2:18" ht="15.75" thickBot="1">
      <c r="B21" s="62" t="s">
        <v>12</v>
      </c>
      <c r="C21" s="2"/>
      <c r="D21" s="63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5"/>
      <c r="P21" s="59"/>
      <c r="Q21" s="63"/>
      <c r="R21" s="134"/>
    </row>
    <row r="22" spans="2:18" ht="15">
      <c r="B22" s="54" t="s">
        <v>57</v>
      </c>
      <c r="C22" s="2"/>
      <c r="D22" s="101">
        <v>590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3">
        <v>0</v>
      </c>
      <c r="P22" s="104"/>
      <c r="Q22" s="67">
        <f aca="true" t="shared" si="1" ref="Q22:Q32">SUM(D22:O22)</f>
        <v>590</v>
      </c>
      <c r="R22" s="67">
        <v>700</v>
      </c>
    </row>
    <row r="23" spans="2:18" ht="15">
      <c r="B23" s="43" t="s">
        <v>78</v>
      </c>
      <c r="C23" s="2"/>
      <c r="D23" s="105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106.88</v>
      </c>
      <c r="L23" s="106">
        <v>0</v>
      </c>
      <c r="M23" s="106">
        <v>0</v>
      </c>
      <c r="N23" s="106">
        <v>0</v>
      </c>
      <c r="O23" s="107">
        <v>0</v>
      </c>
      <c r="P23" s="104"/>
      <c r="Q23" s="68">
        <f t="shared" si="1"/>
        <v>106.88</v>
      </c>
      <c r="R23" s="68">
        <v>150</v>
      </c>
    </row>
    <row r="24" spans="2:18" ht="15">
      <c r="B24" s="43" t="s">
        <v>65</v>
      </c>
      <c r="C24" s="2"/>
      <c r="D24" s="105">
        <v>2377</v>
      </c>
      <c r="E24" s="106">
        <v>2377</v>
      </c>
      <c r="F24" s="106">
        <f>4664.4+2377</f>
        <v>7041.4</v>
      </c>
      <c r="G24" s="106">
        <v>2377</v>
      </c>
      <c r="H24" s="106">
        <v>2377</v>
      </c>
      <c r="I24" s="106">
        <v>2377</v>
      </c>
      <c r="J24" s="106">
        <v>2377</v>
      </c>
      <c r="K24" s="106">
        <v>2377</v>
      </c>
      <c r="L24" s="106">
        <v>0</v>
      </c>
      <c r="M24" s="106">
        <v>0</v>
      </c>
      <c r="N24" s="106">
        <v>0</v>
      </c>
      <c r="O24" s="107">
        <v>0</v>
      </c>
      <c r="P24" s="108"/>
      <c r="Q24" s="68">
        <f t="shared" si="1"/>
        <v>23680.4</v>
      </c>
      <c r="R24" s="68">
        <v>32400</v>
      </c>
    </row>
    <row r="25" spans="2:18" ht="15">
      <c r="B25" s="43" t="s">
        <v>68</v>
      </c>
      <c r="C25" s="2"/>
      <c r="D25" s="105">
        <v>5247</v>
      </c>
      <c r="E25" s="106">
        <v>5584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7">
        <v>0</v>
      </c>
      <c r="P25" s="108"/>
      <c r="Q25" s="68">
        <f t="shared" si="1"/>
        <v>10831</v>
      </c>
      <c r="R25" s="68">
        <v>70000</v>
      </c>
    </row>
    <row r="26" spans="2:18" ht="15">
      <c r="B26" s="43" t="s">
        <v>5</v>
      </c>
      <c r="C26" s="2"/>
      <c r="D26" s="105">
        <v>15.99</v>
      </c>
      <c r="E26" s="106">
        <v>15</v>
      </c>
      <c r="F26" s="106">
        <f>168.48+125.72+30.99+223</f>
        <v>548.19</v>
      </c>
      <c r="G26" s="106">
        <f>145.48+147.48+200</f>
        <v>492.96</v>
      </c>
      <c r="H26" s="106">
        <v>210</v>
      </c>
      <c r="I26" s="106">
        <f>15+137.98</f>
        <v>152.98</v>
      </c>
      <c r="J26" s="106">
        <v>15</v>
      </c>
      <c r="K26" s="106">
        <v>0</v>
      </c>
      <c r="L26" s="106">
        <v>0</v>
      </c>
      <c r="M26" s="106">
        <v>0</v>
      </c>
      <c r="N26" s="106">
        <v>0</v>
      </c>
      <c r="O26" s="107">
        <v>0</v>
      </c>
      <c r="P26" s="104"/>
      <c r="Q26" s="68">
        <f t="shared" si="1"/>
        <v>1450.1200000000001</v>
      </c>
      <c r="R26" s="68">
        <v>3600</v>
      </c>
    </row>
    <row r="27" spans="2:18" ht="15">
      <c r="B27" s="43" t="s">
        <v>42</v>
      </c>
      <c r="C27" s="2"/>
      <c r="D27" s="105">
        <v>1500</v>
      </c>
      <c r="E27" s="106">
        <v>1500</v>
      </c>
      <c r="F27" s="106">
        <v>1500</v>
      </c>
      <c r="G27" s="106">
        <v>1500</v>
      </c>
      <c r="H27" s="106">
        <v>1500</v>
      </c>
      <c r="I27" s="106">
        <v>1500</v>
      </c>
      <c r="J27" s="106">
        <v>1500</v>
      </c>
      <c r="K27" s="106">
        <v>1500</v>
      </c>
      <c r="L27" s="106">
        <v>0</v>
      </c>
      <c r="M27" s="106">
        <v>0</v>
      </c>
      <c r="N27" s="106">
        <v>0</v>
      </c>
      <c r="O27" s="107">
        <v>0</v>
      </c>
      <c r="P27" s="104"/>
      <c r="Q27" s="68">
        <f t="shared" si="1"/>
        <v>12000</v>
      </c>
      <c r="R27" s="68">
        <v>18000</v>
      </c>
    </row>
    <row r="28" spans="2:18" ht="15">
      <c r="B28" s="43" t="s">
        <v>6</v>
      </c>
      <c r="C28" s="2"/>
      <c r="D28" s="105">
        <v>7.84</v>
      </c>
      <c r="E28" s="106">
        <v>6.37</v>
      </c>
      <c r="F28" s="106">
        <v>5.88</v>
      </c>
      <c r="G28" s="106">
        <v>7.84</v>
      </c>
      <c r="H28" s="106">
        <v>54.88</v>
      </c>
      <c r="I28" s="106">
        <v>5.88</v>
      </c>
      <c r="J28" s="106">
        <v>8.33</v>
      </c>
      <c r="K28" s="106">
        <v>4.41</v>
      </c>
      <c r="L28" s="106">
        <v>0</v>
      </c>
      <c r="M28" s="106">
        <v>0</v>
      </c>
      <c r="N28" s="106">
        <v>0</v>
      </c>
      <c r="O28" s="107">
        <v>0</v>
      </c>
      <c r="P28" s="104"/>
      <c r="Q28" s="68">
        <f t="shared" si="1"/>
        <v>101.42999999999999</v>
      </c>
      <c r="R28" s="68">
        <v>240</v>
      </c>
    </row>
    <row r="29" spans="2:18" ht="15">
      <c r="B29" s="43" t="s">
        <v>1</v>
      </c>
      <c r="C29" s="2"/>
      <c r="D29" s="105">
        <v>10</v>
      </c>
      <c r="E29" s="106">
        <v>10</v>
      </c>
      <c r="F29" s="106">
        <v>10</v>
      </c>
      <c r="G29" s="106">
        <v>10</v>
      </c>
      <c r="H29" s="106">
        <v>10</v>
      </c>
      <c r="I29" s="106">
        <v>10</v>
      </c>
      <c r="J29" s="106">
        <v>10</v>
      </c>
      <c r="K29" s="106">
        <v>10</v>
      </c>
      <c r="L29" s="106">
        <v>0</v>
      </c>
      <c r="M29" s="106">
        <v>0</v>
      </c>
      <c r="N29" s="106">
        <v>0</v>
      </c>
      <c r="O29" s="107">
        <v>0</v>
      </c>
      <c r="P29" s="104"/>
      <c r="Q29" s="68">
        <f t="shared" si="1"/>
        <v>80</v>
      </c>
      <c r="R29" s="68">
        <v>120</v>
      </c>
    </row>
    <row r="30" spans="2:18" ht="15">
      <c r="B30" s="43" t="s">
        <v>60</v>
      </c>
      <c r="C30" s="2"/>
      <c r="D30" s="105">
        <v>39.73</v>
      </c>
      <c r="E30" s="106">
        <v>0.65</v>
      </c>
      <c r="F30" s="106">
        <v>0.6</v>
      </c>
      <c r="G30" s="106">
        <v>17.77</v>
      </c>
      <c r="H30" s="106">
        <v>4.1</v>
      </c>
      <c r="I30" s="106">
        <v>0.6</v>
      </c>
      <c r="J30" s="106">
        <v>0.85</v>
      </c>
      <c r="K30" s="106">
        <v>0.45</v>
      </c>
      <c r="L30" s="106">
        <v>0</v>
      </c>
      <c r="M30" s="106">
        <v>0</v>
      </c>
      <c r="N30" s="106">
        <v>0</v>
      </c>
      <c r="O30" s="107">
        <v>0</v>
      </c>
      <c r="P30" s="104"/>
      <c r="Q30" s="68">
        <f t="shared" si="1"/>
        <v>64.75</v>
      </c>
      <c r="R30" s="68">
        <v>120</v>
      </c>
    </row>
    <row r="31" spans="2:18" ht="15">
      <c r="B31" s="43" t="s">
        <v>63</v>
      </c>
      <c r="C31" s="2"/>
      <c r="D31" s="105">
        <v>0</v>
      </c>
      <c r="E31" s="106">
        <v>149</v>
      </c>
      <c r="F31" s="106">
        <v>0</v>
      </c>
      <c r="G31" s="106">
        <v>0</v>
      </c>
      <c r="H31" s="106">
        <v>0</v>
      </c>
      <c r="I31" s="106">
        <v>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7">
        <v>0</v>
      </c>
      <c r="P31" s="104"/>
      <c r="Q31" s="68">
        <f t="shared" si="1"/>
        <v>149</v>
      </c>
      <c r="R31" s="68">
        <v>120</v>
      </c>
    </row>
    <row r="32" spans="2:18" ht="15.75" thickBot="1">
      <c r="B32" s="136" t="s">
        <v>69</v>
      </c>
      <c r="C32" s="2"/>
      <c r="D32" s="105">
        <v>0</v>
      </c>
      <c r="E32" s="106">
        <v>1855</v>
      </c>
      <c r="F32" s="106">
        <v>0</v>
      </c>
      <c r="G32" s="106">
        <v>0</v>
      </c>
      <c r="H32" s="106">
        <v>1855</v>
      </c>
      <c r="I32" s="106">
        <v>1855</v>
      </c>
      <c r="J32" s="106">
        <v>1855</v>
      </c>
      <c r="K32" s="106">
        <v>1855</v>
      </c>
      <c r="L32" s="106">
        <v>0</v>
      </c>
      <c r="M32" s="106">
        <v>0</v>
      </c>
      <c r="N32" s="106">
        <v>0</v>
      </c>
      <c r="O32" s="107">
        <v>0</v>
      </c>
      <c r="P32" s="104"/>
      <c r="Q32" s="68">
        <f t="shared" si="1"/>
        <v>9275</v>
      </c>
      <c r="R32" s="69">
        <v>22260</v>
      </c>
    </row>
    <row r="33" spans="2:18" ht="15.75" thickBot="1">
      <c r="B33" s="62" t="s">
        <v>13</v>
      </c>
      <c r="C33" s="2"/>
      <c r="D33" s="112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70"/>
      <c r="P33" s="104"/>
      <c r="Q33" s="112"/>
      <c r="R33" s="76"/>
    </row>
    <row r="34" spans="2:18" ht="15">
      <c r="B34" s="54" t="s">
        <v>45</v>
      </c>
      <c r="C34" s="2"/>
      <c r="D34" s="101">
        <v>0</v>
      </c>
      <c r="E34" s="102">
        <v>0</v>
      </c>
      <c r="F34" s="102">
        <v>0</v>
      </c>
      <c r="G34" s="102">
        <v>0</v>
      </c>
      <c r="H34" s="102">
        <v>35</v>
      </c>
      <c r="I34" s="102">
        <v>0</v>
      </c>
      <c r="J34" s="102">
        <v>5734.68</v>
      </c>
      <c r="K34" s="102">
        <v>0</v>
      </c>
      <c r="L34" s="102">
        <v>0</v>
      </c>
      <c r="M34" s="102">
        <v>0</v>
      </c>
      <c r="N34" s="102">
        <v>0</v>
      </c>
      <c r="O34" s="103">
        <v>0</v>
      </c>
      <c r="P34" s="104"/>
      <c r="Q34" s="67">
        <f aca="true" t="shared" si="2" ref="Q34:Q42">SUM(D34:O34)</f>
        <v>5769.68</v>
      </c>
      <c r="R34" s="67">
        <v>3600</v>
      </c>
    </row>
    <row r="35" spans="2:18" ht="15">
      <c r="B35" s="54" t="s">
        <v>71</v>
      </c>
      <c r="C35" s="2"/>
      <c r="D35" s="101">
        <f>445+640</f>
        <v>1085</v>
      </c>
      <c r="E35" s="102">
        <f>320+440</f>
        <v>760</v>
      </c>
      <c r="F35" s="102">
        <v>380</v>
      </c>
      <c r="G35" s="102">
        <f>425+2312.5+150+700</f>
        <v>3587.5</v>
      </c>
      <c r="H35" s="102">
        <v>640</v>
      </c>
      <c r="I35" s="102">
        <f>65+740</f>
        <v>805</v>
      </c>
      <c r="J35" s="102">
        <f>196+625+700</f>
        <v>1521</v>
      </c>
      <c r="K35" s="102">
        <f>700</f>
        <v>700</v>
      </c>
      <c r="L35" s="102">
        <v>0</v>
      </c>
      <c r="M35" s="102">
        <v>0</v>
      </c>
      <c r="N35" s="102">
        <v>0</v>
      </c>
      <c r="O35" s="103">
        <v>0</v>
      </c>
      <c r="P35" s="104"/>
      <c r="Q35" s="67">
        <f t="shared" si="2"/>
        <v>9478.5</v>
      </c>
      <c r="R35" s="67">
        <v>9000</v>
      </c>
    </row>
    <row r="36" spans="2:18" ht="15">
      <c r="B36" s="43" t="s">
        <v>80</v>
      </c>
      <c r="C36" s="2"/>
      <c r="D36" s="105">
        <v>0</v>
      </c>
      <c r="E36" s="106">
        <v>0</v>
      </c>
      <c r="F36" s="106">
        <v>0</v>
      </c>
      <c r="G36" s="106">
        <v>0</v>
      </c>
      <c r="H36" s="106">
        <v>0</v>
      </c>
      <c r="I36" s="106">
        <v>0</v>
      </c>
      <c r="J36" s="106">
        <v>0</v>
      </c>
      <c r="K36" s="106">
        <f>8400+850</f>
        <v>9250</v>
      </c>
      <c r="L36" s="106">
        <v>0</v>
      </c>
      <c r="M36" s="106">
        <v>0</v>
      </c>
      <c r="N36" s="106">
        <v>0</v>
      </c>
      <c r="O36" s="107">
        <v>0</v>
      </c>
      <c r="P36" s="104"/>
      <c r="Q36" s="68">
        <f t="shared" si="2"/>
        <v>9250</v>
      </c>
      <c r="R36" s="68">
        <v>18000</v>
      </c>
    </row>
    <row r="37" spans="2:18" ht="15">
      <c r="B37" s="43" t="s">
        <v>39</v>
      </c>
      <c r="C37" s="2"/>
      <c r="D37" s="105">
        <v>0</v>
      </c>
      <c r="E37" s="106">
        <v>0</v>
      </c>
      <c r="F37" s="106">
        <v>0</v>
      </c>
      <c r="G37" s="106">
        <v>0</v>
      </c>
      <c r="H37" s="106">
        <v>0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7">
        <v>0</v>
      </c>
      <c r="P37" s="104"/>
      <c r="Q37" s="68">
        <f t="shared" si="2"/>
        <v>0</v>
      </c>
      <c r="R37" s="68">
        <v>1000</v>
      </c>
    </row>
    <row r="38" spans="2:18" ht="15">
      <c r="B38" s="43" t="s">
        <v>76</v>
      </c>
      <c r="C38" s="2"/>
      <c r="D38" s="101">
        <f>205+254.64</f>
        <v>459.64</v>
      </c>
      <c r="E38" s="102">
        <v>284.75</v>
      </c>
      <c r="F38" s="102">
        <f>1203.75+150</f>
        <v>1353.75</v>
      </c>
      <c r="G38" s="102">
        <f>167.25+300</f>
        <v>467.25</v>
      </c>
      <c r="H38" s="102">
        <v>177.5</v>
      </c>
      <c r="I38" s="102">
        <v>0</v>
      </c>
      <c r="J38" s="102">
        <f>268.5+1446.25</f>
        <v>1714.75</v>
      </c>
      <c r="K38" s="102">
        <v>150</v>
      </c>
      <c r="L38" s="102">
        <v>0</v>
      </c>
      <c r="M38" s="102">
        <v>0</v>
      </c>
      <c r="N38" s="102">
        <v>0</v>
      </c>
      <c r="O38" s="103">
        <v>0</v>
      </c>
      <c r="P38" s="104"/>
      <c r="Q38" s="68">
        <f>SUM(D38:O38)</f>
        <v>4607.639999999999</v>
      </c>
      <c r="R38" s="68">
        <v>4200</v>
      </c>
    </row>
    <row r="39" spans="2:18" ht="15">
      <c r="B39" s="43" t="s">
        <v>58</v>
      </c>
      <c r="C39" s="2"/>
      <c r="D39" s="101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3">
        <v>0</v>
      </c>
      <c r="P39" s="104"/>
      <c r="Q39" s="68">
        <f t="shared" si="2"/>
        <v>0</v>
      </c>
      <c r="R39" s="68">
        <v>4000</v>
      </c>
    </row>
    <row r="40" spans="2:18" ht="15">
      <c r="B40" s="43" t="s">
        <v>77</v>
      </c>
      <c r="C40" s="2"/>
      <c r="D40" s="101">
        <f>150</f>
        <v>150</v>
      </c>
      <c r="E40" s="102">
        <f>812.5+1000</f>
        <v>1812.5</v>
      </c>
      <c r="F40" s="102">
        <v>0</v>
      </c>
      <c r="G40" s="102">
        <v>0</v>
      </c>
      <c r="H40" s="102">
        <v>0</v>
      </c>
      <c r="I40" s="102">
        <v>0</v>
      </c>
      <c r="J40" s="102">
        <v>6750</v>
      </c>
      <c r="K40" s="102">
        <v>0</v>
      </c>
      <c r="L40" s="102">
        <v>0</v>
      </c>
      <c r="M40" s="102">
        <v>0</v>
      </c>
      <c r="N40" s="102">
        <v>0</v>
      </c>
      <c r="O40" s="103">
        <v>0</v>
      </c>
      <c r="P40" s="104"/>
      <c r="Q40" s="68">
        <f t="shared" si="2"/>
        <v>8712.5</v>
      </c>
      <c r="R40" s="68">
        <v>800</v>
      </c>
    </row>
    <row r="41" spans="2:18" ht="15">
      <c r="B41" s="43" t="s">
        <v>40</v>
      </c>
      <c r="C41" s="2"/>
      <c r="D41" s="101">
        <v>0</v>
      </c>
      <c r="E41" s="102">
        <v>0</v>
      </c>
      <c r="F41" s="102">
        <f>1750+3200+3200+6509.16</f>
        <v>14659.16</v>
      </c>
      <c r="G41" s="102">
        <v>0</v>
      </c>
      <c r="H41" s="102">
        <f>820+2200+4955+4320</f>
        <v>12295</v>
      </c>
      <c r="I41" s="102">
        <v>4220</v>
      </c>
      <c r="J41" s="102">
        <v>4475</v>
      </c>
      <c r="K41" s="102">
        <v>0</v>
      </c>
      <c r="L41" s="102">
        <v>0</v>
      </c>
      <c r="M41" s="102">
        <v>0</v>
      </c>
      <c r="N41" s="102">
        <v>0</v>
      </c>
      <c r="O41" s="103">
        <v>0</v>
      </c>
      <c r="P41" s="104"/>
      <c r="Q41" s="68">
        <f t="shared" si="2"/>
        <v>35649.16</v>
      </c>
      <c r="R41" s="68">
        <v>10200</v>
      </c>
    </row>
    <row r="42" spans="1:18" s="15" customFormat="1" ht="15">
      <c r="A42" s="27"/>
      <c r="B42" s="43" t="s">
        <v>41</v>
      </c>
      <c r="C42" s="2"/>
      <c r="D42" s="101">
        <v>0</v>
      </c>
      <c r="E42" s="102">
        <v>0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  <c r="N42" s="102">
        <v>0</v>
      </c>
      <c r="O42" s="103">
        <v>0</v>
      </c>
      <c r="P42" s="108"/>
      <c r="Q42" s="68">
        <f t="shared" si="2"/>
        <v>0</v>
      </c>
      <c r="R42" s="68">
        <v>1500</v>
      </c>
    </row>
    <row r="43" spans="1:18" s="15" customFormat="1" ht="15">
      <c r="A43" s="27"/>
      <c r="B43" s="43" t="s">
        <v>38</v>
      </c>
      <c r="C43" s="2"/>
      <c r="D43" s="101"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2000</v>
      </c>
      <c r="J43" s="102">
        <v>0</v>
      </c>
      <c r="K43" s="102">
        <v>0</v>
      </c>
      <c r="L43" s="102">
        <v>0</v>
      </c>
      <c r="M43" s="102">
        <v>0</v>
      </c>
      <c r="N43" s="102">
        <v>0</v>
      </c>
      <c r="O43" s="103">
        <v>0</v>
      </c>
      <c r="P43" s="108"/>
      <c r="Q43" s="68">
        <f aca="true" t="shared" si="3" ref="Q43:Q57">SUM(D43:O43)</f>
        <v>2000</v>
      </c>
      <c r="R43" s="68">
        <v>2500</v>
      </c>
    </row>
    <row r="44" spans="1:18" s="15" customFormat="1" ht="15">
      <c r="A44" s="27"/>
      <c r="B44" s="43" t="s">
        <v>49</v>
      </c>
      <c r="C44" s="2"/>
      <c r="D44" s="101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225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3">
        <v>0</v>
      </c>
      <c r="P44" s="108"/>
      <c r="Q44" s="68">
        <f t="shared" si="3"/>
        <v>225</v>
      </c>
      <c r="R44" s="68">
        <v>8880</v>
      </c>
    </row>
    <row r="45" spans="1:18" s="15" customFormat="1" ht="15">
      <c r="A45" s="27"/>
      <c r="B45" s="43" t="s">
        <v>37</v>
      </c>
      <c r="C45" s="2"/>
      <c r="D45" s="101">
        <v>0</v>
      </c>
      <c r="E45" s="102">
        <v>0</v>
      </c>
      <c r="F45" s="102">
        <v>0</v>
      </c>
      <c r="G45" s="102">
        <v>375</v>
      </c>
      <c r="H45" s="102">
        <v>0</v>
      </c>
      <c r="I45" s="102">
        <v>0</v>
      </c>
      <c r="J45" s="102">
        <v>575</v>
      </c>
      <c r="K45" s="102">
        <v>0</v>
      </c>
      <c r="L45" s="102">
        <v>0</v>
      </c>
      <c r="M45" s="102">
        <v>0</v>
      </c>
      <c r="N45" s="102">
        <v>0</v>
      </c>
      <c r="O45" s="103">
        <v>0</v>
      </c>
      <c r="P45" s="108"/>
      <c r="Q45" s="68">
        <f t="shared" si="3"/>
        <v>950</v>
      </c>
      <c r="R45" s="68">
        <v>2400</v>
      </c>
    </row>
    <row r="46" spans="1:18" s="15" customFormat="1" ht="15.75" thickBot="1">
      <c r="A46" s="27"/>
      <c r="B46" s="58" t="s">
        <v>8</v>
      </c>
      <c r="C46" s="2"/>
      <c r="D46" s="85">
        <v>472.22</v>
      </c>
      <c r="E46" s="86">
        <v>472.22</v>
      </c>
      <c r="F46" s="86">
        <v>472.22</v>
      </c>
      <c r="G46" s="86">
        <v>472.22</v>
      </c>
      <c r="H46" s="86">
        <v>472.22</v>
      </c>
      <c r="I46" s="86">
        <v>472.22</v>
      </c>
      <c r="J46" s="86">
        <v>486.24</v>
      </c>
      <c r="K46" s="86">
        <v>486.24</v>
      </c>
      <c r="L46" s="86">
        <v>0</v>
      </c>
      <c r="M46" s="86">
        <v>0</v>
      </c>
      <c r="N46" s="86">
        <v>0</v>
      </c>
      <c r="O46" s="87">
        <v>0</v>
      </c>
      <c r="P46" s="108"/>
      <c r="Q46" s="71">
        <f t="shared" si="3"/>
        <v>3805.8</v>
      </c>
      <c r="R46" s="71">
        <v>8100</v>
      </c>
    </row>
    <row r="47" spans="1:18" s="15" customFormat="1" ht="15.75" thickBot="1">
      <c r="A47" s="27"/>
      <c r="B47" s="62" t="s">
        <v>7</v>
      </c>
      <c r="C47" s="2"/>
      <c r="D47" s="112" t="s">
        <v>23</v>
      </c>
      <c r="E47" s="113" t="s">
        <v>24</v>
      </c>
      <c r="F47" s="113" t="s">
        <v>25</v>
      </c>
      <c r="G47" s="113" t="s">
        <v>26</v>
      </c>
      <c r="H47" s="113" t="s">
        <v>27</v>
      </c>
      <c r="I47" s="113" t="s">
        <v>28</v>
      </c>
      <c r="J47" s="113" t="s">
        <v>29</v>
      </c>
      <c r="K47" s="113" t="s">
        <v>30</v>
      </c>
      <c r="L47" s="113" t="s">
        <v>31</v>
      </c>
      <c r="M47" s="113" t="s">
        <v>32</v>
      </c>
      <c r="N47" s="113" t="s">
        <v>33</v>
      </c>
      <c r="O47" s="70" t="s">
        <v>34</v>
      </c>
      <c r="P47" s="108"/>
      <c r="Q47" s="112" t="s">
        <v>55</v>
      </c>
      <c r="R47" s="76" t="s">
        <v>54</v>
      </c>
    </row>
    <row r="48" spans="1:18" s="15" customFormat="1" ht="15">
      <c r="A48" s="27"/>
      <c r="B48" s="54" t="s">
        <v>70</v>
      </c>
      <c r="C48" s="2"/>
      <c r="D48" s="101">
        <v>0</v>
      </c>
      <c r="E48" s="102">
        <v>0</v>
      </c>
      <c r="F48" s="102">
        <v>0</v>
      </c>
      <c r="G48" s="102">
        <f>3268+2400</f>
        <v>5668</v>
      </c>
      <c r="H48" s="102">
        <v>2400</v>
      </c>
      <c r="I48" s="102">
        <v>2400</v>
      </c>
      <c r="J48" s="102">
        <f>2400+650</f>
        <v>3050</v>
      </c>
      <c r="K48" s="102">
        <v>1400</v>
      </c>
      <c r="L48" s="102">
        <v>0</v>
      </c>
      <c r="M48" s="102">
        <v>0</v>
      </c>
      <c r="N48" s="102">
        <v>0</v>
      </c>
      <c r="O48" s="103">
        <v>0</v>
      </c>
      <c r="P48" s="108"/>
      <c r="Q48" s="67">
        <f t="shared" si="3"/>
        <v>14918</v>
      </c>
      <c r="R48" s="67">
        <v>16800</v>
      </c>
    </row>
    <row r="49" spans="1:18" s="15" customFormat="1" ht="15">
      <c r="A49" s="27"/>
      <c r="B49" s="43" t="s">
        <v>46</v>
      </c>
      <c r="C49" s="2"/>
      <c r="D49" s="105">
        <v>0</v>
      </c>
      <c r="E49" s="106">
        <v>0</v>
      </c>
      <c r="F49" s="106">
        <v>0</v>
      </c>
      <c r="G49" s="106">
        <v>3000</v>
      </c>
      <c r="H49" s="106">
        <v>0</v>
      </c>
      <c r="I49" s="106">
        <v>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7">
        <v>0</v>
      </c>
      <c r="P49" s="108"/>
      <c r="Q49" s="68">
        <f t="shared" si="3"/>
        <v>3000</v>
      </c>
      <c r="R49" s="68">
        <v>6000</v>
      </c>
    </row>
    <row r="50" spans="1:18" s="15" customFormat="1" ht="15">
      <c r="A50" s="27"/>
      <c r="B50" s="43" t="s">
        <v>35</v>
      </c>
      <c r="C50" s="2"/>
      <c r="D50" s="105">
        <v>0</v>
      </c>
      <c r="E50" s="106">
        <v>0</v>
      </c>
      <c r="F50" s="106">
        <v>0</v>
      </c>
      <c r="G50" s="106">
        <v>0</v>
      </c>
      <c r="H50" s="106">
        <v>621</v>
      </c>
      <c r="I50" s="106">
        <f>175+446+629+525</f>
        <v>1775</v>
      </c>
      <c r="J50" s="106">
        <f>446+525+175+225</f>
        <v>1371</v>
      </c>
      <c r="K50" s="106">
        <f>163+446+225</f>
        <v>834</v>
      </c>
      <c r="L50" s="106">
        <v>0</v>
      </c>
      <c r="M50" s="106">
        <v>0</v>
      </c>
      <c r="N50" s="106">
        <v>0</v>
      </c>
      <c r="O50" s="107">
        <v>0</v>
      </c>
      <c r="P50" s="108"/>
      <c r="Q50" s="68">
        <f t="shared" si="3"/>
        <v>4601</v>
      </c>
      <c r="R50" s="68">
        <v>5200</v>
      </c>
    </row>
    <row r="51" spans="1:18" s="15" customFormat="1" ht="15">
      <c r="A51" s="27"/>
      <c r="B51" s="43" t="s">
        <v>36</v>
      </c>
      <c r="C51" s="2"/>
      <c r="D51" s="105">
        <v>0</v>
      </c>
      <c r="E51" s="106">
        <v>0</v>
      </c>
      <c r="F51" s="106">
        <v>0</v>
      </c>
      <c r="G51" s="106">
        <v>2000</v>
      </c>
      <c r="H51" s="106">
        <v>0</v>
      </c>
      <c r="I51" s="106">
        <v>0</v>
      </c>
      <c r="J51" s="106">
        <v>0</v>
      </c>
      <c r="K51" s="106">
        <v>1000</v>
      </c>
      <c r="L51" s="106">
        <v>0</v>
      </c>
      <c r="M51" s="106">
        <v>0</v>
      </c>
      <c r="N51" s="106">
        <v>0</v>
      </c>
      <c r="O51" s="107">
        <v>0</v>
      </c>
      <c r="P51" s="108"/>
      <c r="Q51" s="68">
        <f t="shared" si="3"/>
        <v>3000</v>
      </c>
      <c r="R51" s="68">
        <v>3000</v>
      </c>
    </row>
    <row r="52" spans="1:18" s="15" customFormat="1" ht="15.75" thickBot="1">
      <c r="A52" s="27"/>
      <c r="B52" s="58" t="s">
        <v>59</v>
      </c>
      <c r="C52" s="2"/>
      <c r="D52" s="109">
        <f>72+4600</f>
        <v>4672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  <c r="N52" s="110">
        <v>0</v>
      </c>
      <c r="O52" s="111">
        <v>0</v>
      </c>
      <c r="P52" s="108"/>
      <c r="Q52" s="69">
        <f t="shared" si="3"/>
        <v>4672</v>
      </c>
      <c r="R52" s="69">
        <v>9500</v>
      </c>
    </row>
    <row r="53" spans="2:18" ht="15.75" thickBot="1">
      <c r="B53" s="62" t="s">
        <v>14</v>
      </c>
      <c r="C53" s="2"/>
      <c r="D53" s="112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70"/>
      <c r="P53" s="108"/>
      <c r="Q53" s="112"/>
      <c r="R53" s="76"/>
    </row>
    <row r="54" spans="2:18" ht="15">
      <c r="B54" s="66" t="s">
        <v>62</v>
      </c>
      <c r="C54" s="2"/>
      <c r="D54" s="101">
        <v>4950</v>
      </c>
      <c r="E54" s="102">
        <v>6700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3">
        <v>0</v>
      </c>
      <c r="P54" s="108"/>
      <c r="Q54" s="67">
        <f t="shared" si="3"/>
        <v>11650</v>
      </c>
      <c r="R54" s="67">
        <v>25050</v>
      </c>
    </row>
    <row r="55" spans="2:18" ht="15">
      <c r="B55" s="55" t="s">
        <v>9</v>
      </c>
      <c r="C55" s="2"/>
      <c r="D55" s="105">
        <f>240+220+240</f>
        <v>700</v>
      </c>
      <c r="E55" s="106">
        <v>0</v>
      </c>
      <c r="F55" s="106">
        <v>0</v>
      </c>
      <c r="G55" s="106">
        <v>0</v>
      </c>
      <c r="H55" s="106">
        <v>0</v>
      </c>
      <c r="I55" s="106">
        <v>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7">
        <v>0</v>
      </c>
      <c r="P55" s="108"/>
      <c r="Q55" s="68">
        <f t="shared" si="3"/>
        <v>700</v>
      </c>
      <c r="R55" s="68">
        <v>0</v>
      </c>
    </row>
    <row r="56" spans="2:18" ht="15">
      <c r="B56" s="55" t="s">
        <v>56</v>
      </c>
      <c r="C56" s="2"/>
      <c r="D56" s="105">
        <f>3125+2437.5</f>
        <v>5562.5</v>
      </c>
      <c r="E56" s="106">
        <v>450</v>
      </c>
      <c r="F56" s="106">
        <v>0</v>
      </c>
      <c r="G56" s="106">
        <v>0</v>
      </c>
      <c r="H56" s="106">
        <v>0</v>
      </c>
      <c r="I56" s="106">
        <v>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7">
        <v>0</v>
      </c>
      <c r="P56" s="108"/>
      <c r="Q56" s="68">
        <f t="shared" si="3"/>
        <v>6012.5</v>
      </c>
      <c r="R56" s="68">
        <v>4000</v>
      </c>
    </row>
    <row r="57" spans="2:18" ht="15">
      <c r="B57" s="43" t="s">
        <v>10</v>
      </c>
      <c r="C57" s="2"/>
      <c r="D57" s="105">
        <v>807.14</v>
      </c>
      <c r="E57" s="106">
        <v>792.69</v>
      </c>
      <c r="F57" s="106">
        <v>791.89</v>
      </c>
      <c r="G57" s="106">
        <v>738.08</v>
      </c>
      <c r="H57" s="106">
        <v>755.31</v>
      </c>
      <c r="I57" s="106">
        <v>691.06</v>
      </c>
      <c r="J57" s="106">
        <v>620.87</v>
      </c>
      <c r="K57" s="106">
        <v>615.44</v>
      </c>
      <c r="L57" s="106">
        <v>0</v>
      </c>
      <c r="M57" s="106">
        <v>0</v>
      </c>
      <c r="N57" s="106">
        <v>0</v>
      </c>
      <c r="O57" s="107">
        <v>0</v>
      </c>
      <c r="P57" s="108"/>
      <c r="Q57" s="68">
        <f t="shared" si="3"/>
        <v>5812.48</v>
      </c>
      <c r="R57" s="68">
        <v>10500</v>
      </c>
    </row>
    <row r="58" spans="1:18" s="15" customFormat="1" ht="15">
      <c r="A58" s="27"/>
      <c r="B58" s="43" t="s">
        <v>11</v>
      </c>
      <c r="C58" s="2"/>
      <c r="D58" s="105">
        <v>0</v>
      </c>
      <c r="E58" s="106">
        <v>0</v>
      </c>
      <c r="F58" s="106">
        <v>0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7">
        <v>0</v>
      </c>
      <c r="P58" s="108"/>
      <c r="Q58" s="114">
        <f>SUM(D58:O58)</f>
        <v>0</v>
      </c>
      <c r="R58" s="114">
        <v>0</v>
      </c>
    </row>
    <row r="59" spans="1:18" s="15" customFormat="1" ht="15.75" thickBot="1">
      <c r="A59" s="27"/>
      <c r="B59" s="58" t="s">
        <v>2</v>
      </c>
      <c r="C59" s="2"/>
      <c r="D59" s="115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7">
        <v>0</v>
      </c>
      <c r="P59" s="108"/>
      <c r="Q59" s="71">
        <f>SUM(D59:O59)</f>
        <v>0</v>
      </c>
      <c r="R59" s="71">
        <v>0</v>
      </c>
    </row>
    <row r="60" spans="1:18" s="5" customFormat="1" ht="15.75" thickBot="1">
      <c r="A60" s="30"/>
      <c r="B60" s="57" t="s">
        <v>0</v>
      </c>
      <c r="C60" s="2"/>
      <c r="D60" s="100">
        <f aca="true" t="shared" si="4" ref="D60:O60">SUM(D21:D59)</f>
        <v>28646.059999999998</v>
      </c>
      <c r="E60" s="118">
        <f t="shared" si="4"/>
        <v>22769.179999999997</v>
      </c>
      <c r="F60" s="118">
        <f t="shared" si="4"/>
        <v>26763.09</v>
      </c>
      <c r="G60" s="118">
        <f t="shared" si="4"/>
        <v>20713.620000000003</v>
      </c>
      <c r="H60" s="118">
        <f t="shared" si="4"/>
        <v>23407.010000000002</v>
      </c>
      <c r="I60" s="118">
        <f t="shared" si="4"/>
        <v>18489.74</v>
      </c>
      <c r="J60" s="118">
        <f t="shared" si="4"/>
        <v>32064.72</v>
      </c>
      <c r="K60" s="118">
        <f t="shared" si="4"/>
        <v>20289.42</v>
      </c>
      <c r="L60" s="118">
        <f t="shared" si="4"/>
        <v>0</v>
      </c>
      <c r="M60" s="118">
        <f t="shared" si="4"/>
        <v>0</v>
      </c>
      <c r="N60" s="118">
        <f t="shared" si="4"/>
        <v>0</v>
      </c>
      <c r="O60" s="119">
        <f t="shared" si="4"/>
        <v>0</v>
      </c>
      <c r="P60" s="104"/>
      <c r="Q60" s="72">
        <f>SUM(Q21:Q59)</f>
        <v>193142.84</v>
      </c>
      <c r="R60" s="72">
        <f>SUM(R21:R59)</f>
        <v>301940</v>
      </c>
    </row>
    <row r="61" spans="1:18" s="5" customFormat="1" ht="15.75" thickBot="1">
      <c r="A61" s="30"/>
      <c r="B61" s="51"/>
      <c r="C61" s="2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104"/>
      <c r="Q61" s="77"/>
      <c r="R61" s="135"/>
    </row>
    <row r="62" spans="1:18" s="4" customFormat="1" ht="15.75" customHeight="1" thickBot="1">
      <c r="A62" s="29"/>
      <c r="B62" s="42" t="s">
        <v>15</v>
      </c>
      <c r="C62" s="20"/>
      <c r="D62" s="81">
        <f aca="true" t="shared" si="5" ref="D62:O62">D18-D60</f>
        <v>-5441.170000000002</v>
      </c>
      <c r="E62" s="82">
        <f t="shared" si="5"/>
        <v>-376.3799999999974</v>
      </c>
      <c r="F62" s="82">
        <f t="shared" si="5"/>
        <v>1066.5099999999984</v>
      </c>
      <c r="G62" s="82">
        <f t="shared" si="5"/>
        <v>283.2099999999955</v>
      </c>
      <c r="H62" s="82">
        <f t="shared" si="5"/>
        <v>46.31999999999607</v>
      </c>
      <c r="I62" s="82">
        <f t="shared" si="5"/>
        <v>-286.96000000000276</v>
      </c>
      <c r="J62" s="82">
        <f t="shared" si="5"/>
        <v>-502.2400000000016</v>
      </c>
      <c r="K62" s="82">
        <f t="shared" si="5"/>
        <v>5258.939999999999</v>
      </c>
      <c r="L62" s="82">
        <f t="shared" si="5"/>
        <v>0</v>
      </c>
      <c r="M62" s="82">
        <f t="shared" si="5"/>
        <v>0</v>
      </c>
      <c r="N62" s="82">
        <f t="shared" si="5"/>
        <v>0</v>
      </c>
      <c r="O62" s="83">
        <f t="shared" si="5"/>
        <v>0</v>
      </c>
      <c r="P62" s="84"/>
      <c r="Q62" s="73">
        <f>SUM(D62:O62)</f>
        <v>48.22999999998501</v>
      </c>
      <c r="R62" s="73">
        <v>0</v>
      </c>
    </row>
    <row r="63" spans="1:18" s="4" customFormat="1" ht="15.75" customHeight="1" thickBot="1">
      <c r="A63" s="29"/>
      <c r="B63" s="35" t="s">
        <v>16</v>
      </c>
      <c r="C63" s="20"/>
      <c r="D63" s="85">
        <v>7697.55</v>
      </c>
      <c r="E63" s="86">
        <v>2256.38</v>
      </c>
      <c r="F63" s="86">
        <v>1880</v>
      </c>
      <c r="G63" s="86">
        <v>2946.51</v>
      </c>
      <c r="H63" s="86">
        <v>3229.72</v>
      </c>
      <c r="I63" s="86">
        <v>3276.04</v>
      </c>
      <c r="J63" s="86">
        <v>2989.08</v>
      </c>
      <c r="K63" s="86">
        <v>2486.84</v>
      </c>
      <c r="L63" s="86">
        <v>0</v>
      </c>
      <c r="M63" s="86">
        <v>0</v>
      </c>
      <c r="N63" s="86">
        <v>0</v>
      </c>
      <c r="O63" s="87">
        <v>0</v>
      </c>
      <c r="P63" s="84"/>
      <c r="Q63" s="74">
        <f>SUM(D63:O63)</f>
        <v>26762.12</v>
      </c>
      <c r="R63" s="74">
        <v>0</v>
      </c>
    </row>
    <row r="64" spans="1:18" s="4" customFormat="1" ht="15.75" customHeight="1" thickBot="1">
      <c r="A64" s="29"/>
      <c r="B64" s="49"/>
      <c r="C64" s="50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88"/>
      <c r="Q64" s="75"/>
      <c r="R64" s="75"/>
    </row>
    <row r="65" spans="1:18" s="4" customFormat="1" ht="20.25" customHeight="1" thickBot="1">
      <c r="A65" s="29"/>
      <c r="B65" s="60" t="s">
        <v>19</v>
      </c>
      <c r="C65" s="61"/>
      <c r="D65" s="76">
        <f>D62+D63</f>
        <v>2256.3799999999983</v>
      </c>
      <c r="E65" s="76">
        <f>E62+E63</f>
        <v>1880.0000000000027</v>
      </c>
      <c r="F65" s="76">
        <f aca="true" t="shared" si="6" ref="F65:O65">F62+F63</f>
        <v>2946.5099999999984</v>
      </c>
      <c r="G65" s="76">
        <f t="shared" si="6"/>
        <v>3229.7199999999957</v>
      </c>
      <c r="H65" s="76">
        <f t="shared" si="6"/>
        <v>3276.039999999996</v>
      </c>
      <c r="I65" s="76">
        <f t="shared" si="6"/>
        <v>2989.079999999997</v>
      </c>
      <c r="J65" s="76">
        <f t="shared" si="6"/>
        <v>2486.8399999999983</v>
      </c>
      <c r="K65" s="76">
        <f t="shared" si="6"/>
        <v>7745.779999999999</v>
      </c>
      <c r="L65" s="76">
        <f t="shared" si="6"/>
        <v>0</v>
      </c>
      <c r="M65" s="76">
        <f t="shared" si="6"/>
        <v>0</v>
      </c>
      <c r="N65" s="76">
        <f t="shared" si="6"/>
        <v>0</v>
      </c>
      <c r="O65" s="76">
        <f t="shared" si="6"/>
        <v>0</v>
      </c>
      <c r="P65" s="84"/>
      <c r="Q65" s="76">
        <f>SUM(D65:O65)</f>
        <v>26810.349999999984</v>
      </c>
      <c r="R65" s="76">
        <v>0</v>
      </c>
    </row>
    <row r="66" spans="1:18" s="4" customFormat="1" ht="17.25" customHeight="1" thickBot="1">
      <c r="A66" s="29"/>
      <c r="B66" s="143"/>
      <c r="C66" s="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84"/>
      <c r="Q66" s="77"/>
      <c r="R66" s="75"/>
    </row>
    <row r="67" spans="2:18" ht="35.25" thickBot="1">
      <c r="B67" s="137" t="s">
        <v>47</v>
      </c>
      <c r="C67" s="20"/>
      <c r="D67" s="121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3"/>
      <c r="P67" s="84"/>
      <c r="Q67" s="124"/>
      <c r="R67" s="139"/>
    </row>
    <row r="68" spans="2:18" ht="15">
      <c r="B68" s="47" t="s">
        <v>17</v>
      </c>
      <c r="C68" s="20"/>
      <c r="D68" s="105">
        <v>89528.05</v>
      </c>
      <c r="E68" s="106">
        <v>94775.05</v>
      </c>
      <c r="F68" s="106">
        <v>85357.8</v>
      </c>
      <c r="G68" s="106">
        <v>85402.26</v>
      </c>
      <c r="H68" s="106">
        <v>70074.76</v>
      </c>
      <c r="I68" s="106">
        <v>71929.76</v>
      </c>
      <c r="J68" s="106">
        <v>73822.9</v>
      </c>
      <c r="K68" s="106">
        <v>0</v>
      </c>
      <c r="L68" s="106">
        <v>0</v>
      </c>
      <c r="M68" s="106">
        <v>0</v>
      </c>
      <c r="N68" s="106">
        <v>0</v>
      </c>
      <c r="O68" s="107">
        <v>0</v>
      </c>
      <c r="P68" s="84"/>
      <c r="Q68" s="68">
        <v>0</v>
      </c>
      <c r="R68" s="140"/>
    </row>
    <row r="69" spans="2:18" ht="15">
      <c r="B69" s="46" t="s">
        <v>66</v>
      </c>
      <c r="C69" s="20"/>
      <c r="D69" s="105">
        <v>5247</v>
      </c>
      <c r="E69" s="106">
        <v>7439</v>
      </c>
      <c r="F69" s="106">
        <v>0</v>
      </c>
      <c r="G69" s="106">
        <v>0</v>
      </c>
      <c r="H69" s="106">
        <v>1855</v>
      </c>
      <c r="I69" s="106">
        <v>1855</v>
      </c>
      <c r="J69" s="106">
        <v>1855</v>
      </c>
      <c r="K69" s="106">
        <v>0</v>
      </c>
      <c r="L69" s="106">
        <v>0</v>
      </c>
      <c r="M69" s="106">
        <v>0</v>
      </c>
      <c r="N69" s="106">
        <v>0</v>
      </c>
      <c r="O69" s="107">
        <v>0</v>
      </c>
      <c r="P69" s="84"/>
      <c r="Q69" s="68">
        <v>0</v>
      </c>
      <c r="R69" s="140"/>
    </row>
    <row r="70" spans="2:18" ht="15">
      <c r="B70" s="46" t="s">
        <v>67</v>
      </c>
      <c r="C70" s="20"/>
      <c r="D70" s="105">
        <v>0</v>
      </c>
      <c r="E70" s="106">
        <v>16856.25</v>
      </c>
      <c r="F70" s="106">
        <v>0</v>
      </c>
      <c r="G70" s="106">
        <v>15327.5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7">
        <v>0</v>
      </c>
      <c r="P70" s="84"/>
      <c r="Q70" s="68">
        <v>0</v>
      </c>
      <c r="R70" s="140"/>
    </row>
    <row r="71" spans="2:18" ht="15">
      <c r="B71" s="46" t="s">
        <v>64</v>
      </c>
      <c r="C71" s="20"/>
      <c r="D71" s="105">
        <v>0</v>
      </c>
      <c r="E71" s="106">
        <v>0</v>
      </c>
      <c r="F71" s="106">
        <v>44.46</v>
      </c>
      <c r="G71" s="106">
        <v>0</v>
      </c>
      <c r="H71" s="106">
        <v>0</v>
      </c>
      <c r="I71" s="106">
        <v>38.14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7">
        <v>0</v>
      </c>
      <c r="P71" s="84"/>
      <c r="Q71" s="68">
        <v>0</v>
      </c>
      <c r="R71" s="140"/>
    </row>
    <row r="72" spans="2:18" ht="15">
      <c r="B72" s="45" t="s">
        <v>48</v>
      </c>
      <c r="C72" s="20"/>
      <c r="D72" s="105">
        <v>0</v>
      </c>
      <c r="E72" s="106">
        <v>0</v>
      </c>
      <c r="F72" s="106">
        <v>0</v>
      </c>
      <c r="G72" s="106">
        <v>0</v>
      </c>
      <c r="H72" s="106">
        <v>0</v>
      </c>
      <c r="I72" s="106">
        <v>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7">
        <v>0</v>
      </c>
      <c r="P72" s="84"/>
      <c r="Q72" s="68">
        <f>SUM(D72:O72)</f>
        <v>0</v>
      </c>
      <c r="R72" s="139"/>
    </row>
    <row r="73" spans="2:18" ht="15.75" thickBot="1">
      <c r="B73" s="56" t="s">
        <v>18</v>
      </c>
      <c r="C73" s="20"/>
      <c r="D73" s="115">
        <f>D68+D69+D71-D70-D72</f>
        <v>94775.05</v>
      </c>
      <c r="E73" s="115">
        <f aca="true" t="shared" si="7" ref="E73:O73">E68+E69+E71-E70-E72</f>
        <v>85357.8</v>
      </c>
      <c r="F73" s="115">
        <f t="shared" si="7"/>
        <v>85402.26000000001</v>
      </c>
      <c r="G73" s="115">
        <f t="shared" si="7"/>
        <v>70074.76</v>
      </c>
      <c r="H73" s="115">
        <f t="shared" si="7"/>
        <v>71929.76</v>
      </c>
      <c r="I73" s="115">
        <f t="shared" si="7"/>
        <v>73822.9</v>
      </c>
      <c r="J73" s="115">
        <f t="shared" si="7"/>
        <v>75677.9</v>
      </c>
      <c r="K73" s="115">
        <f t="shared" si="7"/>
        <v>0</v>
      </c>
      <c r="L73" s="115">
        <f t="shared" si="7"/>
        <v>0</v>
      </c>
      <c r="M73" s="115">
        <f t="shared" si="7"/>
        <v>0</v>
      </c>
      <c r="N73" s="115">
        <f t="shared" si="7"/>
        <v>0</v>
      </c>
      <c r="O73" s="115">
        <f t="shared" si="7"/>
        <v>0</v>
      </c>
      <c r="P73" s="84"/>
      <c r="Q73" s="68">
        <v>0</v>
      </c>
      <c r="R73" s="139"/>
    </row>
    <row r="74" spans="4:18" ht="15"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138"/>
    </row>
    <row r="75" ht="15">
      <c r="B75" s="128" t="s">
        <v>44</v>
      </c>
    </row>
    <row r="76" ht="15">
      <c r="B76" s="8" t="s">
        <v>73</v>
      </c>
    </row>
    <row r="77" ht="15">
      <c r="B77" s="146" t="s">
        <v>82</v>
      </c>
    </row>
    <row r="78" ht="15">
      <c r="B78" s="8" t="s">
        <v>74</v>
      </c>
    </row>
    <row r="79" ht="15">
      <c r="B79" s="144" t="s">
        <v>75</v>
      </c>
    </row>
    <row r="80" ht="15">
      <c r="B80" s="145" t="s">
        <v>79</v>
      </c>
    </row>
    <row r="81" ht="15">
      <c r="B81" s="144" t="s">
        <v>81</v>
      </c>
    </row>
    <row r="82" ht="15">
      <c r="B82" s="126"/>
    </row>
    <row r="83" ht="15">
      <c r="B83" s="126"/>
    </row>
  </sheetData>
  <sheetProtection/>
  <hyperlinks>
    <hyperlink ref="B21" location="'R.E, Utilities, Telephone'!A1" display="UTILITIES (Including Water &amp; Sewer)"/>
    <hyperlink ref="B41" location="'R.E, Utilities, Telephone'!A1" display="TELEPHONE"/>
    <hyperlink ref="B13" location="Monthly!A1" display="MONTHLY PARKING"/>
    <hyperlink ref="B24" location="'R &amp; M'!A1" display="GATE CONTROL SYSTEM"/>
    <hyperlink ref="B40" location="'R.E, Utilities, Telephone'!A1" display="TELEPHONE"/>
    <hyperlink ref="B42" location="Security!A1" display="SECURITY"/>
    <hyperlink ref="B46" location="'Payroll, Taxes, Health Ins, Wor'!A1" display="SALARIES"/>
  </hyperlinks>
  <printOptions horizontalCentered="1"/>
  <pageMargins left="0.25" right="0" top="0.25" bottom="0.25" header="0" footer="0"/>
  <pageSetup horizontalDpi="600" verticalDpi="600" orientation="landscape" scale="58" r:id="rId1"/>
  <rowBreaks count="1" manualBreakCount="1">
    <brk id="6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Mgr</dc:creator>
  <cp:keywords/>
  <dc:description/>
  <cp:lastModifiedBy>steve miller</cp:lastModifiedBy>
  <cp:lastPrinted>2015-09-22T21:39:17Z</cp:lastPrinted>
  <dcterms:created xsi:type="dcterms:W3CDTF">2003-10-14T15:36:58Z</dcterms:created>
  <dcterms:modified xsi:type="dcterms:W3CDTF">2015-09-22T21:39:54Z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